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для размещения на сайте" sheetId="1" r:id="rId1"/>
  </sheets>
  <calcPr calcId="145621"/>
</workbook>
</file>

<file path=xl/calcChain.xml><?xml version="1.0" encoding="utf-8"?>
<calcChain xmlns="http://schemas.openxmlformats.org/spreadsheetml/2006/main">
  <c r="P47" i="1" l="1"/>
  <c r="Q47" i="1"/>
  <c r="R47" i="1"/>
  <c r="S47" i="1"/>
  <c r="U10" i="1"/>
  <c r="T10" i="1"/>
  <c r="N10" i="1"/>
  <c r="O10" i="1"/>
  <c r="M10" i="1"/>
  <c r="S18" i="1"/>
  <c r="R18" i="1"/>
  <c r="Q18" i="1"/>
  <c r="P18" i="1"/>
  <c r="J18" i="1"/>
  <c r="I18" i="1"/>
  <c r="H18" i="1"/>
  <c r="G18" i="1"/>
  <c r="U46" i="1" l="1"/>
  <c r="L44" i="1"/>
  <c r="L43" i="1"/>
  <c r="L41" i="1"/>
  <c r="L36" i="1"/>
  <c r="L34" i="1"/>
  <c r="L32" i="1"/>
  <c r="L31" i="1"/>
  <c r="L30" i="1"/>
  <c r="L29" i="1"/>
  <c r="L28" i="1"/>
  <c r="L27" i="1"/>
  <c r="L25" i="1"/>
  <c r="K25" i="1"/>
  <c r="L24" i="1"/>
  <c r="E37" i="1"/>
  <c r="E34" i="1"/>
  <c r="E33" i="1"/>
  <c r="E32" i="1"/>
  <c r="E30" i="1"/>
  <c r="E27" i="1"/>
  <c r="F25" i="1"/>
  <c r="E25" i="1"/>
  <c r="E24" i="1"/>
  <c r="H24" i="1"/>
  <c r="S48" i="1" l="1"/>
  <c r="R48" i="1"/>
  <c r="P48" i="1"/>
  <c r="J48" i="1"/>
  <c r="I48" i="1"/>
  <c r="G48" i="1"/>
  <c r="U47" i="1" l="1"/>
  <c r="T47" i="1"/>
  <c r="O47" i="1"/>
  <c r="U20" i="1" l="1"/>
  <c r="T20" i="1"/>
  <c r="N20" i="1"/>
  <c r="O20" i="1"/>
  <c r="M20" i="1"/>
  <c r="P20" i="1" l="1"/>
  <c r="S20" i="1"/>
  <c r="R20" i="1"/>
  <c r="Q20" i="1"/>
  <c r="Q35" i="1"/>
  <c r="R35" i="1"/>
  <c r="S35" i="1"/>
  <c r="Q36" i="1"/>
  <c r="R36" i="1"/>
  <c r="S36" i="1"/>
  <c r="H34" i="1"/>
  <c r="I34" i="1"/>
  <c r="J34" i="1"/>
  <c r="H35" i="1"/>
  <c r="I35" i="1"/>
  <c r="J35" i="1"/>
  <c r="H36" i="1"/>
  <c r="I36" i="1"/>
  <c r="J36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H45" i="1"/>
  <c r="I45" i="1"/>
  <c r="J45" i="1"/>
  <c r="Q38" i="1"/>
  <c r="R38" i="1"/>
  <c r="S38" i="1"/>
  <c r="Q39" i="1"/>
  <c r="R39" i="1"/>
  <c r="S39" i="1"/>
  <c r="Q40" i="1"/>
  <c r="R40" i="1"/>
  <c r="S40" i="1"/>
  <c r="Q41" i="1"/>
  <c r="R41" i="1"/>
  <c r="S41" i="1"/>
  <c r="Q45" i="1"/>
  <c r="R45" i="1"/>
  <c r="S45" i="1"/>
  <c r="R46" i="1" l="1"/>
  <c r="S46" i="1"/>
  <c r="P46" i="1"/>
  <c r="Q46" i="1"/>
  <c r="G46" i="1"/>
  <c r="H46" i="1"/>
  <c r="I46" i="1"/>
  <c r="J46" i="1"/>
  <c r="P45" i="1"/>
  <c r="G45" i="1"/>
  <c r="P44" i="1"/>
  <c r="Q44" i="1"/>
  <c r="R44" i="1"/>
  <c r="S44" i="1"/>
  <c r="G44" i="1"/>
  <c r="P43" i="1"/>
  <c r="Q43" i="1"/>
  <c r="R43" i="1"/>
  <c r="S43" i="1"/>
  <c r="G43" i="1"/>
  <c r="P42" i="1"/>
  <c r="Q42" i="1"/>
  <c r="R42" i="1"/>
  <c r="S42" i="1"/>
  <c r="G42" i="1"/>
  <c r="P41" i="1"/>
  <c r="G41" i="1"/>
  <c r="P40" i="1"/>
  <c r="G40" i="1"/>
  <c r="P38" i="1" l="1"/>
  <c r="G38" i="1"/>
  <c r="P37" i="1"/>
  <c r="Q37" i="1"/>
  <c r="R37" i="1"/>
  <c r="S37" i="1"/>
  <c r="G37" i="1"/>
  <c r="H37" i="1"/>
  <c r="I37" i="1"/>
  <c r="J37" i="1"/>
  <c r="P39" i="1"/>
  <c r="P36" i="1"/>
  <c r="P35" i="1"/>
  <c r="S34" i="1"/>
  <c r="R34" i="1"/>
  <c r="Q34" i="1"/>
  <c r="P34" i="1"/>
  <c r="S33" i="1"/>
  <c r="R33" i="1"/>
  <c r="Q33" i="1"/>
  <c r="P33" i="1"/>
  <c r="S32" i="1"/>
  <c r="R32" i="1"/>
  <c r="Q32" i="1"/>
  <c r="P32" i="1"/>
  <c r="S31" i="1"/>
  <c r="R31" i="1"/>
  <c r="Q31" i="1"/>
  <c r="P31" i="1"/>
  <c r="S30" i="1"/>
  <c r="R30" i="1"/>
  <c r="Q30" i="1"/>
  <c r="P30" i="1"/>
  <c r="S29" i="1"/>
  <c r="R29" i="1"/>
  <c r="Q29" i="1"/>
  <c r="P29" i="1"/>
  <c r="S28" i="1"/>
  <c r="R28" i="1"/>
  <c r="Q28" i="1"/>
  <c r="P28" i="1"/>
  <c r="S27" i="1"/>
  <c r="R27" i="1"/>
  <c r="Q27" i="1"/>
  <c r="P27" i="1"/>
  <c r="R26" i="1"/>
  <c r="P26" i="1"/>
  <c r="S25" i="1"/>
  <c r="R25" i="1"/>
  <c r="Q25" i="1"/>
  <c r="P25" i="1"/>
  <c r="S24" i="1"/>
  <c r="R24" i="1"/>
  <c r="P24" i="1"/>
  <c r="R23" i="1"/>
  <c r="P23" i="1"/>
  <c r="S22" i="1"/>
  <c r="R22" i="1"/>
  <c r="Q22" i="1"/>
  <c r="P22" i="1"/>
  <c r="R21" i="1"/>
  <c r="G39" i="1"/>
  <c r="G36" i="1"/>
  <c r="G35" i="1"/>
  <c r="G34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G24" i="1"/>
  <c r="J23" i="1"/>
  <c r="I23" i="1"/>
  <c r="G23" i="1"/>
  <c r="J22" i="1"/>
  <c r="I22" i="1"/>
  <c r="H22" i="1"/>
  <c r="G22" i="1"/>
  <c r="J21" i="1"/>
  <c r="I21" i="1"/>
  <c r="G21" i="1"/>
  <c r="N9" i="1" l="1"/>
  <c r="O9" i="1"/>
  <c r="U9" i="1"/>
  <c r="T9" i="1"/>
  <c r="R12" i="1"/>
  <c r="Q12" i="1"/>
  <c r="P13" i="1"/>
  <c r="Q13" i="1"/>
  <c r="R13" i="1"/>
  <c r="S13" i="1"/>
  <c r="P14" i="1"/>
  <c r="Q14" i="1"/>
  <c r="R14" i="1"/>
  <c r="S14" i="1"/>
  <c r="P15" i="1"/>
  <c r="Q15" i="1"/>
  <c r="R15" i="1"/>
  <c r="S15" i="1"/>
  <c r="P16" i="1"/>
  <c r="Q16" i="1"/>
  <c r="R16" i="1"/>
  <c r="S16" i="1"/>
  <c r="P19" i="1"/>
  <c r="Q19" i="1"/>
  <c r="R19" i="1"/>
  <c r="S19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9" i="1"/>
  <c r="H19" i="1"/>
  <c r="I19" i="1"/>
  <c r="J19" i="1"/>
  <c r="J11" i="1"/>
  <c r="I11" i="1"/>
  <c r="G11" i="1"/>
  <c r="H11" i="1"/>
  <c r="R9" i="1" l="1"/>
  <c r="S9" i="1"/>
  <c r="I17" i="1"/>
  <c r="S17" i="1"/>
  <c r="J17" i="1"/>
  <c r="M9" i="1"/>
  <c r="Q9" i="1" s="1"/>
  <c r="R10" i="1"/>
  <c r="S10" i="1"/>
  <c r="H17" i="1"/>
  <c r="R17" i="1"/>
  <c r="Q17" i="1"/>
  <c r="P17" i="1"/>
  <c r="Q11" i="1"/>
  <c r="R11" i="1"/>
  <c r="P11" i="1"/>
  <c r="S11" i="1"/>
  <c r="P12" i="1"/>
  <c r="S12" i="1"/>
  <c r="Q10" i="1" l="1"/>
  <c r="P10" i="1"/>
  <c r="P9" i="1" s="1"/>
  <c r="P21" i="1"/>
</calcChain>
</file>

<file path=xl/sharedStrings.xml><?xml version="1.0" encoding="utf-8"?>
<sst xmlns="http://schemas.openxmlformats.org/spreadsheetml/2006/main" count="158" uniqueCount="77">
  <si>
    <t>Наименование муниципальной услуги</t>
  </si>
  <si>
    <t>Организация отдыха детей и молодежи</t>
  </si>
  <si>
    <t>Предоставление питания</t>
  </si>
  <si>
    <t>План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</si>
  <si>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</si>
  <si>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</si>
  <si>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</si>
  <si>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</si>
  <si>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</si>
  <si>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</si>
  <si>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</si>
  <si>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</si>
  <si>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</si>
  <si>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</si>
  <si>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</si>
  <si>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</si>
  <si>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Показ (организация показа) концертов и концертных программ</t>
  </si>
  <si>
    <t xml:space="preserve">Организация и проведение культурно-массовых меропрятий </t>
  </si>
  <si>
    <t xml:space="preserve">количество публичных выступлений </t>
  </si>
  <si>
    <t>число зрителей</t>
  </si>
  <si>
    <t>количество мероприятий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</si>
  <si>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</si>
  <si>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</si>
  <si>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 xml:space="preserve">количество клубных формирований 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</si>
  <si>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</si>
  <si>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</si>
  <si>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</si>
  <si>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</si>
  <si>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</si>
  <si>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</si>
  <si>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</si>
  <si>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</si>
  <si>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</si>
  <si>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</si>
  <si>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</si>
  <si>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</si>
  <si>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</si>
  <si>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</si>
  <si>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</si>
  <si>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</si>
  <si>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</si>
  <si>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</si>
  <si>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</si>
  <si>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</si>
  <si>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</si>
  <si>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</si>
  <si>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</si>
  <si>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Приложение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</si>
  <si>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</si>
  <si>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</si>
  <si>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</si>
  <si>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</si>
  <si>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</si>
  <si>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</si>
  <si>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</si>
  <si>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</si>
  <si>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,</t>
  </si>
  <si>
    <t>Показ (организация показа) спектаклей (театральных постановок)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</si>
  <si>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</si>
  <si>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</si>
  <si>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</si>
  <si>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Проведение занятий физкультурно-спортивной направленности по месту проживания граждан</t>
  </si>
  <si>
    <t>количество занятий</t>
  </si>
  <si>
    <t>III.</t>
  </si>
  <si>
    <t>Администрация муниципального образования городской округ "Охинский"</t>
  </si>
  <si>
    <t>Осуществление издательской деятельности</t>
  </si>
  <si>
    <t>Единица измерения муниципальной услуги (работы)</t>
  </si>
  <si>
    <t>Сведения о планируемых на 2021 год и плановый период 2022 и 2023 годов объемах оказания муниципальных услуг (работ), планируемых объемах субсидий на их финансовое обеспечение и результаты оценки потребности в услугах социальной сферы</t>
  </si>
  <si>
    <t>2019 год (факт)</t>
  </si>
  <si>
    <t>2020 (оценка)</t>
  </si>
  <si>
    <t>2021 год</t>
  </si>
  <si>
    <t>к 2019 году</t>
  </si>
  <si>
    <t>к 2020 году (оценка)</t>
  </si>
  <si>
    <t>2022 год (план)</t>
  </si>
  <si>
    <t>2023 (план)</t>
  </si>
  <si>
    <t>квадратные сантиметры</t>
  </si>
  <si>
    <t>Содержание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</si>
</sst>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5" fillId="0" borderId="0" xfId="0" applyFont="1"/>
    <xf numFmtId="165" fontId="3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2" fillId="2" borderId="1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Fill="1"/>
    <xf numFmtId="165" fontId="2" fillId="2" borderId="0" xfId="0" applyNumberFormat="1" applyFont="1" applyFill="1" applyBorder="1" applyAlignment="1">
      <alignment horizontal="center" vertical="center"/>
    </xf>
    <xf numFmtId="10" fontId="0" fillId="0" borderId="0" xfId="0" applyNumberFormat="1"/>
    <xf numFmtId="165" fontId="0" fillId="0" borderId="0" xfId="0" applyNumberFormat="1"/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8" fillId="2" borderId="0" xfId="0" applyFont="1" applyFill="1"/>
    <xf numFmtId="0" fontId="9" fillId="2" borderId="2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165" fontId="0" fillId="0" borderId="0" xfId="0" applyNumberFormat="1" applyBorder="1"/>
    <xf numFmtId="0" fontId="3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0" fillId="3" borderId="0" xfId="0" applyFill="1"/>
    <xf numFmtId="3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2" borderId="5" xfId="0" applyFont="1" applyFill="1" applyBorder="1"/>
    <xf numFmtId="0" fontId="9" fillId="2" borderId="11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vertical="center"/>
    </xf>
    <xf numFmtId="0" fontId="10" fillId="2" borderId="16" xfId="0" applyFont="1" applyFill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9" fillId="2" borderId="16" xfId="0" applyFont="1" applyFill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tabSelected="1" zoomScale="80" zoomScaleNormal="80" zoomScaleSheetLayoutView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U16" sqref="U16"/>
    </sheetView>
  </sheetViews>
  <sheetFormatPr defaultRowHeight="15" x14ac:dyDescent="0.25"/>
  <cols>
    <col min="1" max="1" width="4.5703125" customWidth="1"/>
    <col min="2" max="2" width="58.140625" customWidth="1"/>
    <col min="3" max="3" width="17.7109375" customWidth="1"/>
    <col min="4" max="4" width="16.42578125" customWidth="1"/>
    <col min="5" max="5" width="16.5703125" customWidth="1"/>
    <col min="6" max="6" width="16.7109375" customWidth="1"/>
    <col min="7" max="7" width="15.42578125" customWidth="1"/>
    <col min="8" max="8" width="13.140625" customWidth="1"/>
    <col min="9" max="9" width="15.7109375" customWidth="1"/>
    <col min="10" max="10" width="15.42578125" customWidth="1"/>
    <col min="11" max="11" width="13.7109375" customWidth="1"/>
    <col min="12" max="12" width="13.140625" customWidth="1"/>
    <col min="13" max="13" width="16" bestFit="1" customWidth="1"/>
    <col min="14" max="14" width="14.5703125" bestFit="1" customWidth="1"/>
    <col min="15" max="16" width="12.42578125" bestFit="1" customWidth="1"/>
    <col min="17" max="17" width="10.42578125" customWidth="1"/>
    <col min="18" max="18" width="12.42578125" bestFit="1" customWidth="1"/>
    <col min="19" max="19" width="9.7109375" customWidth="1"/>
    <col min="20" max="20" width="16.140625" bestFit="1" customWidth="1"/>
    <col min="21" max="21" width="12.42578125" bestFit="1" customWidth="1"/>
  </cols>
  <sheetData>
    <row r="1" spans="1:21" ht="15.75" x14ac:dyDescent="0.25">
      <c r="T1" s="6" t="s">
        <v>47</v>
      </c>
    </row>
    <row r="2" spans="1:21" ht="15.75" x14ac:dyDescent="0.25">
      <c r="A2" s="69" t="s">
        <v>67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</row>
    <row r="3" spans="1:21" ht="16.5" thickBot="1" x14ac:dyDescent="0.3">
      <c r="A3" s="35" t="s">
        <v>56</v>
      </c>
      <c r="B3" s="23"/>
      <c r="C3" s="23"/>
      <c r="D3" s="24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ht="20.100000000000001" customHeight="1" x14ac:dyDescent="0.25">
      <c r="A4" s="79" t="s">
        <v>8</v>
      </c>
      <c r="B4" s="84" t="s">
        <v>0</v>
      </c>
      <c r="C4" s="84" t="s">
        <v>66</v>
      </c>
      <c r="D4" s="75" t="s">
        <v>10</v>
      </c>
      <c r="E4" s="76"/>
      <c r="F4" s="76"/>
      <c r="G4" s="76"/>
      <c r="H4" s="76"/>
      <c r="I4" s="76"/>
      <c r="J4" s="76"/>
      <c r="K4" s="77"/>
      <c r="L4" s="78"/>
      <c r="M4" s="75" t="s">
        <v>11</v>
      </c>
      <c r="N4" s="76"/>
      <c r="O4" s="76"/>
      <c r="P4" s="76"/>
      <c r="Q4" s="76"/>
      <c r="R4" s="76"/>
      <c r="S4" s="76"/>
      <c r="T4" s="77"/>
      <c r="U4" s="78"/>
    </row>
    <row r="5" spans="1:21" ht="20.100000000000001" customHeight="1" x14ac:dyDescent="0.25">
      <c r="A5" s="80"/>
      <c r="B5" s="85"/>
      <c r="C5" s="85"/>
      <c r="D5" s="82" t="s">
        <v>68</v>
      </c>
      <c r="E5" s="71" t="s">
        <v>69</v>
      </c>
      <c r="F5" s="71" t="s">
        <v>70</v>
      </c>
      <c r="G5" s="72"/>
      <c r="H5" s="72"/>
      <c r="I5" s="72"/>
      <c r="J5" s="72"/>
      <c r="K5" s="71" t="s">
        <v>73</v>
      </c>
      <c r="L5" s="73" t="s">
        <v>74</v>
      </c>
      <c r="M5" s="82" t="s">
        <v>68</v>
      </c>
      <c r="N5" s="71" t="s">
        <v>69</v>
      </c>
      <c r="O5" s="71" t="s">
        <v>70</v>
      </c>
      <c r="P5" s="72"/>
      <c r="Q5" s="72"/>
      <c r="R5" s="72"/>
      <c r="S5" s="72"/>
      <c r="T5" s="71" t="s">
        <v>73</v>
      </c>
      <c r="U5" s="73" t="s">
        <v>74</v>
      </c>
    </row>
    <row r="6" spans="1:21" ht="20.100000000000001" customHeight="1" x14ac:dyDescent="0.25">
      <c r="A6" s="80"/>
      <c r="B6" s="85"/>
      <c r="C6" s="85"/>
      <c r="D6" s="83"/>
      <c r="E6" s="72"/>
      <c r="F6" s="71" t="s">
        <v>3</v>
      </c>
      <c r="G6" s="71" t="s">
        <v>4</v>
      </c>
      <c r="H6" s="72"/>
      <c r="I6" s="72"/>
      <c r="J6" s="72"/>
      <c r="K6" s="72"/>
      <c r="L6" s="74"/>
      <c r="M6" s="83"/>
      <c r="N6" s="72"/>
      <c r="O6" s="71" t="s">
        <v>3</v>
      </c>
      <c r="P6" s="71" t="s">
        <v>4</v>
      </c>
      <c r="Q6" s="72"/>
      <c r="R6" s="72"/>
      <c r="S6" s="72"/>
      <c r="T6" s="72"/>
      <c r="U6" s="74"/>
    </row>
    <row r="7" spans="1:21" ht="42" customHeight="1" x14ac:dyDescent="0.25">
      <c r="A7" s="80"/>
      <c r="B7" s="88"/>
      <c r="C7" s="86"/>
      <c r="D7" s="83"/>
      <c r="E7" s="72"/>
      <c r="F7" s="72"/>
      <c r="G7" s="71" t="s">
        <v>71</v>
      </c>
      <c r="H7" s="72"/>
      <c r="I7" s="71" t="s">
        <v>72</v>
      </c>
      <c r="J7" s="72"/>
      <c r="K7" s="72"/>
      <c r="L7" s="74"/>
      <c r="M7" s="83"/>
      <c r="N7" s="72"/>
      <c r="O7" s="72"/>
      <c r="P7" s="71" t="s">
        <v>71</v>
      </c>
      <c r="Q7" s="72"/>
      <c r="R7" s="71" t="s">
        <v>72</v>
      </c>
      <c r="S7" s="72"/>
      <c r="T7" s="72"/>
      <c r="U7" s="74"/>
    </row>
    <row r="8" spans="1:21" ht="35.25" customHeight="1" thickBot="1" x14ac:dyDescent="0.3">
      <c r="A8" s="81"/>
      <c r="B8" s="89"/>
      <c r="C8" s="87"/>
      <c r="D8" s="25" t="s">
        <v>45</v>
      </c>
      <c r="E8" s="26" t="s">
        <v>45</v>
      </c>
      <c r="F8" s="26" t="s">
        <v>45</v>
      </c>
      <c r="G8" s="26" t="s">
        <v>45</v>
      </c>
      <c r="H8" s="26" t="s">
        <v>5</v>
      </c>
      <c r="I8" s="26" t="s">
        <v>45</v>
      </c>
      <c r="J8" s="26" t="s">
        <v>5</v>
      </c>
      <c r="K8" s="26" t="s">
        <v>45</v>
      </c>
      <c r="L8" s="27" t="s">
        <v>45</v>
      </c>
      <c r="M8" s="28" t="s">
        <v>55</v>
      </c>
      <c r="N8" s="26" t="s">
        <v>55</v>
      </c>
      <c r="O8" s="26" t="s">
        <v>55</v>
      </c>
      <c r="P8" s="26" t="s">
        <v>55</v>
      </c>
      <c r="Q8" s="26" t="s">
        <v>5</v>
      </c>
      <c r="R8" s="26" t="s">
        <v>55</v>
      </c>
      <c r="S8" s="26" t="s">
        <v>5</v>
      </c>
      <c r="T8" s="26" t="s">
        <v>55</v>
      </c>
      <c r="U8" s="29" t="s">
        <v>55</v>
      </c>
    </row>
    <row r="9" spans="1:21" ht="68.25" customHeight="1" x14ac:dyDescent="0.25">
      <c r="A9" s="36"/>
      <c r="B9" s="37" t="s">
        <v>48</v>
      </c>
      <c r="C9" s="38"/>
      <c r="D9" s="30" t="s">
        <v>53</v>
      </c>
      <c r="E9" s="30" t="s">
        <v>53</v>
      </c>
      <c r="F9" s="30" t="s">
        <v>53</v>
      </c>
      <c r="G9" s="51" t="s">
        <v>53</v>
      </c>
      <c r="H9" s="51" t="s">
        <v>53</v>
      </c>
      <c r="I9" s="51" t="s">
        <v>53</v>
      </c>
      <c r="J9" s="51" t="s">
        <v>53</v>
      </c>
      <c r="K9" s="30" t="s">
        <v>53</v>
      </c>
      <c r="L9" s="30" t="s">
        <v>53</v>
      </c>
      <c r="M9" s="31">
        <f>SUM(M10+M20+M47)</f>
        <v>1613465.5</v>
      </c>
      <c r="N9" s="31">
        <f t="shared" ref="N9:P9" si="0">SUM(N10+N20+N47)</f>
        <v>1747273</v>
      </c>
      <c r="O9" s="31">
        <f t="shared" si="0"/>
        <v>1606312.7</v>
      </c>
      <c r="P9" s="62">
        <f t="shared" si="0"/>
        <v>-7152.8000000000466</v>
      </c>
      <c r="Q9" s="53">
        <f>SUM(O9/M9)*100</f>
        <v>99.556680945455597</v>
      </c>
      <c r="R9" s="53">
        <f>SUM(O9-N9)</f>
        <v>-140960.30000000005</v>
      </c>
      <c r="S9" s="53">
        <f>SUM(O9/N9)*100</f>
        <v>91.932554328945741</v>
      </c>
      <c r="T9" s="31">
        <f t="shared" ref="T9:U9" si="1">SUM(T10+T20+T47)</f>
        <v>1513178.2999999998</v>
      </c>
      <c r="U9" s="31">
        <f t="shared" si="1"/>
        <v>1393797.5000000002</v>
      </c>
    </row>
    <row r="10" spans="1:21" ht="35.25" customHeight="1" x14ac:dyDescent="0.25">
      <c r="A10" s="39" t="s">
        <v>51</v>
      </c>
      <c r="B10" s="40" t="s">
        <v>49</v>
      </c>
      <c r="C10" s="41"/>
      <c r="D10" s="30" t="s">
        <v>53</v>
      </c>
      <c r="E10" s="30" t="s">
        <v>53</v>
      </c>
      <c r="F10" s="30" t="s">
        <v>53</v>
      </c>
      <c r="G10" s="51" t="s">
        <v>53</v>
      </c>
      <c r="H10" s="51" t="s">
        <v>53</v>
      </c>
      <c r="I10" s="51" t="s">
        <v>53</v>
      </c>
      <c r="J10" s="51" t="s">
        <v>53</v>
      </c>
      <c r="K10" s="30" t="s">
        <v>53</v>
      </c>
      <c r="L10" s="30" t="s">
        <v>53</v>
      </c>
      <c r="M10" s="7">
        <f>SUM(M11+M12+M13+M14+M15+M16+M17+M18+M19)</f>
        <v>1300241.3999999999</v>
      </c>
      <c r="N10" s="7">
        <f t="shared" ref="N10:O10" si="2">SUM(N11+N12+N13+N14+N15+N16+N17+N18+N19)</f>
        <v>1418713.7</v>
      </c>
      <c r="O10" s="7">
        <f t="shared" si="2"/>
        <v>1259365.7</v>
      </c>
      <c r="P10" s="53">
        <f>SUM(O10-M10)</f>
        <v>-40875.699999999953</v>
      </c>
      <c r="Q10" s="53">
        <f>SUM(O10/M10)*100</f>
        <v>96.856299145681717</v>
      </c>
      <c r="R10" s="53">
        <f>SUM(O10-N10)</f>
        <v>-159348</v>
      </c>
      <c r="S10" s="53">
        <f>SUM(O10/N10)*100</f>
        <v>88.768135530093204</v>
      </c>
      <c r="T10" s="7">
        <f t="shared" ref="T10" si="3">SUM(T11+T12+T13+T14+T15+T16+T17+T18+T19)</f>
        <v>1239731.2999999998</v>
      </c>
      <c r="U10" s="7">
        <f t="shared" ref="U10" si="4">SUM(U11+U12+U13+U14+U15+U16+U17+U18+U19)</f>
        <v>1209372.5000000002</v>
      </c>
    </row>
    <row r="11" spans="1:21" ht="31.5" x14ac:dyDescent="0.25">
      <c r="A11" s="42">
        <v>1</v>
      </c>
      <c r="B11" s="32" t="s">
        <v>6</v>
      </c>
      <c r="C11" s="32" t="s">
        <v>9</v>
      </c>
      <c r="D11" s="17">
        <v>1517</v>
      </c>
      <c r="E11" s="17">
        <v>1498</v>
      </c>
      <c r="F11" s="17">
        <v>1517</v>
      </c>
      <c r="G11" s="55">
        <f>SUM(F11-D11)</f>
        <v>0</v>
      </c>
      <c r="H11" s="56">
        <f>SUM(F11/D11)*100</f>
        <v>100</v>
      </c>
      <c r="I11" s="57">
        <f>SUM(F11-E11)</f>
        <v>19</v>
      </c>
      <c r="J11" s="57">
        <f>SUM(F11/E11)*100</f>
        <v>101.26835781041387</v>
      </c>
      <c r="K11" s="17">
        <v>1504</v>
      </c>
      <c r="L11" s="17">
        <v>1504</v>
      </c>
      <c r="M11" s="18">
        <v>477772.4</v>
      </c>
      <c r="N11" s="18">
        <v>538984.30000000005</v>
      </c>
      <c r="O11" s="18">
        <v>436224.7</v>
      </c>
      <c r="P11" s="63">
        <f>SUM(O11-M11)</f>
        <v>-41547.700000000012</v>
      </c>
      <c r="Q11" s="63">
        <f>SUM(O11/M11)*100</f>
        <v>91.303871885441694</v>
      </c>
      <c r="R11" s="63">
        <f>SUM(O11-N11)</f>
        <v>-102759.60000000003</v>
      </c>
      <c r="S11" s="63">
        <f>SUM(O11/N11)*100</f>
        <v>80.934583808841921</v>
      </c>
      <c r="T11" s="19">
        <v>430222.2</v>
      </c>
      <c r="U11" s="19">
        <v>430222.2</v>
      </c>
    </row>
    <row r="12" spans="1:21" ht="31.5" x14ac:dyDescent="0.25">
      <c r="A12" s="43">
        <v>2</v>
      </c>
      <c r="B12" s="10" t="s">
        <v>7</v>
      </c>
      <c r="C12" s="10" t="s">
        <v>9</v>
      </c>
      <c r="D12" s="17">
        <v>1703</v>
      </c>
      <c r="E12" s="17">
        <v>1610</v>
      </c>
      <c r="F12" s="17">
        <v>1692</v>
      </c>
      <c r="G12" s="58">
        <f t="shared" ref="G12:G19" si="5">SUM(F12-D12)</f>
        <v>-11</v>
      </c>
      <c r="H12" s="59">
        <f t="shared" ref="H12:H19" si="6">SUM(F12/D12)*100</f>
        <v>99.354081033470337</v>
      </c>
      <c r="I12" s="60">
        <f t="shared" ref="I12:I19" si="7">SUM(F12-E12)</f>
        <v>82</v>
      </c>
      <c r="J12" s="60">
        <f t="shared" ref="J12:J19" si="8">SUM(F12/E12)*100</f>
        <v>105.09316770186334</v>
      </c>
      <c r="K12" s="17">
        <v>1675</v>
      </c>
      <c r="L12" s="17">
        <v>1675</v>
      </c>
      <c r="M12" s="21">
        <v>156620.1</v>
      </c>
      <c r="N12" s="21">
        <v>176686.2</v>
      </c>
      <c r="O12" s="21">
        <v>227815.7</v>
      </c>
      <c r="P12" s="61">
        <f t="shared" ref="P12:P19" si="9">SUM(O12-M12)</f>
        <v>71195.600000000006</v>
      </c>
      <c r="Q12" s="61">
        <f t="shared" ref="Q12:Q19" si="10">SUM(O12/M12)*100</f>
        <v>145.45751151991348</v>
      </c>
      <c r="R12" s="61">
        <f t="shared" ref="R12:R19" si="11">SUM(O12-N12)</f>
        <v>51129.5</v>
      </c>
      <c r="S12" s="61">
        <f t="shared" ref="S12:S19" si="12">SUM(O12/N12)*100</f>
        <v>128.9380268521254</v>
      </c>
      <c r="T12" s="8">
        <v>158084.70000000001</v>
      </c>
      <c r="U12" s="8">
        <v>158084.70000000001</v>
      </c>
    </row>
    <row r="13" spans="1:21" ht="31.5" x14ac:dyDescent="0.25">
      <c r="A13" s="43">
        <v>3</v>
      </c>
      <c r="B13" s="10" t="s">
        <v>12</v>
      </c>
      <c r="C13" s="10" t="s">
        <v>9</v>
      </c>
      <c r="D13" s="20">
        <v>1106</v>
      </c>
      <c r="E13" s="20">
        <v>1085</v>
      </c>
      <c r="F13" s="20">
        <v>1134</v>
      </c>
      <c r="G13" s="58">
        <f t="shared" si="5"/>
        <v>28</v>
      </c>
      <c r="H13" s="59">
        <f t="shared" si="6"/>
        <v>102.53164556962024</v>
      </c>
      <c r="I13" s="60">
        <f t="shared" si="7"/>
        <v>49</v>
      </c>
      <c r="J13" s="60">
        <f t="shared" si="8"/>
        <v>104.51612903225806</v>
      </c>
      <c r="K13" s="20">
        <v>1136</v>
      </c>
      <c r="L13" s="20">
        <v>1136</v>
      </c>
      <c r="M13" s="8">
        <v>220763.2</v>
      </c>
      <c r="N13" s="8">
        <v>227815.8</v>
      </c>
      <c r="O13" s="8">
        <v>191440.1</v>
      </c>
      <c r="P13" s="61">
        <f t="shared" si="9"/>
        <v>-29323.100000000006</v>
      </c>
      <c r="Q13" s="61">
        <f t="shared" si="10"/>
        <v>86.717396740036378</v>
      </c>
      <c r="R13" s="61">
        <f t="shared" si="11"/>
        <v>-36375.699999999983</v>
      </c>
      <c r="S13" s="61">
        <f t="shared" si="12"/>
        <v>84.032845834222215</v>
      </c>
      <c r="T13" s="8">
        <v>230022.8</v>
      </c>
      <c r="U13" s="8">
        <v>217103.4</v>
      </c>
    </row>
    <row r="14" spans="1:21" ht="31.5" x14ac:dyDescent="0.25">
      <c r="A14" s="43">
        <v>4</v>
      </c>
      <c r="B14" s="10" t="s">
        <v>13</v>
      </c>
      <c r="C14" s="10" t="s">
        <v>9</v>
      </c>
      <c r="D14" s="20">
        <v>1426</v>
      </c>
      <c r="E14" s="20">
        <v>1429</v>
      </c>
      <c r="F14" s="20">
        <v>1386</v>
      </c>
      <c r="G14" s="58">
        <f t="shared" si="5"/>
        <v>-40</v>
      </c>
      <c r="H14" s="59">
        <f t="shared" si="6"/>
        <v>97.194950911640959</v>
      </c>
      <c r="I14" s="60">
        <f t="shared" si="7"/>
        <v>-43</v>
      </c>
      <c r="J14" s="60">
        <f t="shared" si="8"/>
        <v>96.990902729181244</v>
      </c>
      <c r="K14" s="20">
        <v>1376</v>
      </c>
      <c r="L14" s="20">
        <v>1376</v>
      </c>
      <c r="M14" s="8">
        <v>284637.09999999998</v>
      </c>
      <c r="N14" s="8">
        <v>300044.79999999999</v>
      </c>
      <c r="O14" s="8">
        <v>252136.3</v>
      </c>
      <c r="P14" s="61">
        <f t="shared" si="9"/>
        <v>-32500.799999999988</v>
      </c>
      <c r="Q14" s="61">
        <f t="shared" si="10"/>
        <v>88.581671187628046</v>
      </c>
      <c r="R14" s="61">
        <f t="shared" si="11"/>
        <v>-47908.5</v>
      </c>
      <c r="S14" s="61">
        <f t="shared" si="12"/>
        <v>84.032884422592886</v>
      </c>
      <c r="T14" s="8">
        <v>278619.09999999998</v>
      </c>
      <c r="U14" s="8">
        <v>262970.40000000002</v>
      </c>
    </row>
    <row r="15" spans="1:21" ht="31.5" x14ac:dyDescent="0.25">
      <c r="A15" s="43">
        <v>5</v>
      </c>
      <c r="B15" s="10" t="s">
        <v>14</v>
      </c>
      <c r="C15" s="10" t="s">
        <v>9</v>
      </c>
      <c r="D15" s="20">
        <v>304</v>
      </c>
      <c r="E15" s="20">
        <v>307</v>
      </c>
      <c r="F15" s="20">
        <v>331</v>
      </c>
      <c r="G15" s="58">
        <f t="shared" si="5"/>
        <v>27</v>
      </c>
      <c r="H15" s="59">
        <f t="shared" si="6"/>
        <v>108.88157894736842</v>
      </c>
      <c r="I15" s="60">
        <f t="shared" si="7"/>
        <v>24</v>
      </c>
      <c r="J15" s="60">
        <f t="shared" si="8"/>
        <v>107.81758957654723</v>
      </c>
      <c r="K15" s="20">
        <v>277</v>
      </c>
      <c r="L15" s="20">
        <v>277</v>
      </c>
      <c r="M15" s="8">
        <v>60680</v>
      </c>
      <c r="N15" s="8">
        <v>64460.3</v>
      </c>
      <c r="O15" s="8">
        <v>54167.9</v>
      </c>
      <c r="P15" s="61">
        <f t="shared" si="9"/>
        <v>-6512.0999999999985</v>
      </c>
      <c r="Q15" s="61">
        <f t="shared" si="10"/>
        <v>89.268127883981535</v>
      </c>
      <c r="R15" s="61">
        <f t="shared" si="11"/>
        <v>-10292.400000000001</v>
      </c>
      <c r="S15" s="61">
        <f t="shared" si="12"/>
        <v>84.032962924466688</v>
      </c>
      <c r="T15" s="8">
        <v>56088.3</v>
      </c>
      <c r="U15" s="8">
        <v>52938.1</v>
      </c>
    </row>
    <row r="16" spans="1:21" ht="31.5" x14ac:dyDescent="0.25">
      <c r="A16" s="43">
        <v>6</v>
      </c>
      <c r="B16" s="10" t="s">
        <v>1</v>
      </c>
      <c r="C16" s="10" t="s">
        <v>44</v>
      </c>
      <c r="D16" s="20">
        <v>1065</v>
      </c>
      <c r="E16" s="20">
        <v>1085</v>
      </c>
      <c r="F16" s="20">
        <v>0</v>
      </c>
      <c r="G16" s="58">
        <f t="shared" si="5"/>
        <v>-1065</v>
      </c>
      <c r="H16" s="59">
        <f t="shared" si="6"/>
        <v>0</v>
      </c>
      <c r="I16" s="60">
        <f t="shared" si="7"/>
        <v>-1085</v>
      </c>
      <c r="J16" s="60">
        <f t="shared" si="8"/>
        <v>0</v>
      </c>
      <c r="K16" s="20">
        <v>0</v>
      </c>
      <c r="L16" s="20">
        <v>0</v>
      </c>
      <c r="M16" s="8">
        <v>8136.7</v>
      </c>
      <c r="N16" s="8">
        <v>9061.2999999999993</v>
      </c>
      <c r="O16" s="8">
        <v>0</v>
      </c>
      <c r="P16" s="61">
        <f t="shared" si="9"/>
        <v>-8136.7</v>
      </c>
      <c r="Q16" s="61">
        <f t="shared" si="10"/>
        <v>0</v>
      </c>
      <c r="R16" s="61">
        <f t="shared" si="11"/>
        <v>-9061.2999999999993</v>
      </c>
      <c r="S16" s="61">
        <f t="shared" si="12"/>
        <v>0</v>
      </c>
      <c r="T16" s="8">
        <v>0</v>
      </c>
      <c r="U16" s="8">
        <v>0</v>
      </c>
    </row>
    <row r="17" spans="1:21" ht="31.5" x14ac:dyDescent="0.25">
      <c r="A17" s="43">
        <v>7</v>
      </c>
      <c r="B17" s="10" t="s">
        <v>15</v>
      </c>
      <c r="C17" s="10" t="s">
        <v>9</v>
      </c>
      <c r="D17" s="20">
        <v>2178</v>
      </c>
      <c r="E17" s="20">
        <v>1865</v>
      </c>
      <c r="F17" s="20">
        <v>1868</v>
      </c>
      <c r="G17" s="58">
        <f t="shared" si="5"/>
        <v>-310</v>
      </c>
      <c r="H17" s="59">
        <f t="shared" si="6"/>
        <v>85.766758494031222</v>
      </c>
      <c r="I17" s="60">
        <f t="shared" si="7"/>
        <v>3</v>
      </c>
      <c r="J17" s="60">
        <f t="shared" si="8"/>
        <v>100.16085790884719</v>
      </c>
      <c r="K17" s="22">
        <v>1744</v>
      </c>
      <c r="L17" s="22">
        <v>1744</v>
      </c>
      <c r="M17" s="8">
        <v>51932.800000000003</v>
      </c>
      <c r="N17" s="8">
        <v>56258.9</v>
      </c>
      <c r="O17" s="8">
        <v>52863.5</v>
      </c>
      <c r="P17" s="61">
        <f t="shared" si="9"/>
        <v>930.69999999999709</v>
      </c>
      <c r="Q17" s="61">
        <f t="shared" si="10"/>
        <v>101.79212366750878</v>
      </c>
      <c r="R17" s="61">
        <f t="shared" si="11"/>
        <v>-3395.4000000000015</v>
      </c>
      <c r="S17" s="61">
        <f t="shared" si="12"/>
        <v>93.964688253769623</v>
      </c>
      <c r="T17" s="8">
        <v>40746.699999999997</v>
      </c>
      <c r="U17" s="8">
        <v>40746.699999999997</v>
      </c>
    </row>
    <row r="18" spans="1:21" ht="31.5" x14ac:dyDescent="0.25">
      <c r="A18" s="43">
        <v>8</v>
      </c>
      <c r="B18" s="10" t="s">
        <v>2</v>
      </c>
      <c r="C18" s="10" t="s">
        <v>9</v>
      </c>
      <c r="D18" s="20">
        <v>1114</v>
      </c>
      <c r="E18" s="20">
        <v>2229</v>
      </c>
      <c r="F18" s="20">
        <v>2114</v>
      </c>
      <c r="G18" s="58">
        <f t="shared" ref="G18" si="13">SUM(F18-D18)</f>
        <v>1000</v>
      </c>
      <c r="H18" s="59">
        <f t="shared" ref="H18" si="14">SUM(F18/D18)*100</f>
        <v>189.7666068222621</v>
      </c>
      <c r="I18" s="60">
        <f t="shared" ref="I18" si="15">SUM(F18-E18)</f>
        <v>-115</v>
      </c>
      <c r="J18" s="60">
        <f t="shared" ref="J18" si="16">SUM(F18/E18)*100</f>
        <v>94.840735755944365</v>
      </c>
      <c r="K18" s="20">
        <v>2062</v>
      </c>
      <c r="L18" s="20">
        <v>2062</v>
      </c>
      <c r="M18" s="8">
        <v>29875.599999999999</v>
      </c>
      <c r="N18" s="8">
        <v>32379.7</v>
      </c>
      <c r="O18" s="8">
        <v>32679.200000000001</v>
      </c>
      <c r="P18" s="61">
        <f t="shared" ref="P18" si="17">SUM(O18-M18)</f>
        <v>2803.6000000000022</v>
      </c>
      <c r="Q18" s="61">
        <f t="shared" ref="Q18" si="18">SUM(O18/M18)*100</f>
        <v>109.38424667621737</v>
      </c>
      <c r="R18" s="61">
        <f t="shared" ref="R18" si="19">SUM(O18-N18)</f>
        <v>299.5</v>
      </c>
      <c r="S18" s="61">
        <f t="shared" ref="S18" si="20">SUM(O18/N18)*100</f>
        <v>100.92496224486329</v>
      </c>
      <c r="T18" s="8">
        <v>33986.400000000001</v>
      </c>
      <c r="U18" s="8">
        <v>35345.9</v>
      </c>
    </row>
    <row r="19" spans="1:21" ht="31.5" x14ac:dyDescent="0.25">
      <c r="A19" s="43">
        <v>9</v>
      </c>
      <c r="B19" s="10" t="s">
        <v>76</v>
      </c>
      <c r="C19" s="10" t="s">
        <v>9</v>
      </c>
      <c r="D19" s="20">
        <v>59</v>
      </c>
      <c r="E19" s="20">
        <v>61</v>
      </c>
      <c r="F19" s="20">
        <v>60</v>
      </c>
      <c r="G19" s="58">
        <f t="shared" si="5"/>
        <v>1</v>
      </c>
      <c r="H19" s="59">
        <f t="shared" si="6"/>
        <v>101.69491525423729</v>
      </c>
      <c r="I19" s="60">
        <f t="shared" si="7"/>
        <v>-1</v>
      </c>
      <c r="J19" s="60">
        <f t="shared" si="8"/>
        <v>98.360655737704917</v>
      </c>
      <c r="K19" s="20">
        <v>60</v>
      </c>
      <c r="L19" s="20">
        <v>60</v>
      </c>
      <c r="M19" s="8">
        <v>9823.5</v>
      </c>
      <c r="N19" s="8">
        <v>13022.4</v>
      </c>
      <c r="O19" s="8">
        <v>12038.3</v>
      </c>
      <c r="P19" s="61">
        <f t="shared" si="9"/>
        <v>2214.7999999999993</v>
      </c>
      <c r="Q19" s="61">
        <f t="shared" si="10"/>
        <v>122.54593576627475</v>
      </c>
      <c r="R19" s="61">
        <f t="shared" si="11"/>
        <v>-984.10000000000036</v>
      </c>
      <c r="S19" s="61">
        <f t="shared" si="12"/>
        <v>92.44302125568251</v>
      </c>
      <c r="T19" s="8">
        <v>11961.1</v>
      </c>
      <c r="U19" s="8">
        <v>11961.1</v>
      </c>
    </row>
    <row r="20" spans="1:21" s="54" customFormat="1" ht="35.25" customHeight="1" x14ac:dyDescent="0.25">
      <c r="A20" s="47" t="s">
        <v>52</v>
      </c>
      <c r="B20" s="48" t="s">
        <v>50</v>
      </c>
      <c r="C20" s="49"/>
      <c r="D20" s="50" t="s">
        <v>53</v>
      </c>
      <c r="E20" s="50" t="s">
        <v>53</v>
      </c>
      <c r="F20" s="50" t="s">
        <v>53</v>
      </c>
      <c r="G20" s="50" t="s">
        <v>53</v>
      </c>
      <c r="H20" s="51" t="s">
        <v>53</v>
      </c>
      <c r="I20" s="51" t="s">
        <v>53</v>
      </c>
      <c r="J20" s="51" t="s">
        <v>53</v>
      </c>
      <c r="K20" s="50" t="s">
        <v>53</v>
      </c>
      <c r="L20" s="50" t="s">
        <v>53</v>
      </c>
      <c r="M20" s="52">
        <f>SUM(M24:M46)</f>
        <v>313224.10000000003</v>
      </c>
      <c r="N20" s="52">
        <f t="shared" ref="N20:O20" si="21">SUM(N24:N46)</f>
        <v>328559.3</v>
      </c>
      <c r="O20" s="52">
        <f t="shared" si="21"/>
        <v>336946.99999999994</v>
      </c>
      <c r="P20" s="53">
        <f>SUM(O20-M20)</f>
        <v>23722.899999999907</v>
      </c>
      <c r="Q20" s="53">
        <f>SUM(O20/M20)*100</f>
        <v>107.57377864602368</v>
      </c>
      <c r="R20" s="53">
        <f>SUM(O20-N20)</f>
        <v>8387.6999999999534</v>
      </c>
      <c r="S20" s="53">
        <f>SUM(O20/N20)*100</f>
        <v>102.55287249516296</v>
      </c>
      <c r="T20" s="52">
        <f t="shared" ref="T20:U20" si="22">SUM(T24:T46)</f>
        <v>268747</v>
      </c>
      <c r="U20" s="52">
        <f t="shared" si="22"/>
        <v>179724.99999999997</v>
      </c>
    </row>
    <row r="21" spans="1:21" ht="47.25" hidden="1" x14ac:dyDescent="0.25">
      <c r="A21" s="43">
        <v>1</v>
      </c>
      <c r="B21" s="10" t="s">
        <v>16</v>
      </c>
      <c r="C21" s="10" t="s">
        <v>18</v>
      </c>
      <c r="D21" s="20"/>
      <c r="E21" s="20">
        <v>65</v>
      </c>
      <c r="F21" s="20">
        <v>55</v>
      </c>
      <c r="G21" s="58">
        <f t="shared" ref="G21:G43" si="23">SUM(F21-D21)</f>
        <v>55</v>
      </c>
      <c r="H21" s="59">
        <v>0</v>
      </c>
      <c r="I21" s="60">
        <f t="shared" ref="I21:I45" si="24">SUM(F21-E21)</f>
        <v>-10</v>
      </c>
      <c r="J21" s="60">
        <f t="shared" ref="J21:J45" si="25">SUM(F21/E21)*100</f>
        <v>84.615384615384613</v>
      </c>
      <c r="K21" s="22">
        <v>55</v>
      </c>
      <c r="L21" s="22">
        <v>55</v>
      </c>
      <c r="M21" s="8"/>
      <c r="N21" s="8"/>
      <c r="O21" s="8"/>
      <c r="P21" s="61">
        <f t="shared" ref="P21:P46" si="26">SUM(O21-M21)</f>
        <v>0</v>
      </c>
      <c r="Q21" s="61">
        <v>0</v>
      </c>
      <c r="R21" s="61">
        <f t="shared" ref="R21:R44" si="27">SUM(O21-N21)</f>
        <v>0</v>
      </c>
      <c r="S21" s="61">
        <v>0</v>
      </c>
      <c r="T21" s="8"/>
      <c r="U21" s="8"/>
    </row>
    <row r="22" spans="1:21" s="13" customFormat="1" ht="31.5" hidden="1" x14ac:dyDescent="0.25">
      <c r="A22" s="43">
        <v>1</v>
      </c>
      <c r="B22" s="10" t="s">
        <v>16</v>
      </c>
      <c r="C22" s="10" t="s">
        <v>19</v>
      </c>
      <c r="D22" s="20">
        <v>0</v>
      </c>
      <c r="E22" s="20">
        <v>0</v>
      </c>
      <c r="F22" s="20">
        <v>0</v>
      </c>
      <c r="G22" s="58">
        <f t="shared" si="23"/>
        <v>0</v>
      </c>
      <c r="H22" s="59" t="e">
        <f t="shared" ref="H22:H45" si="28">SUM(F22/D22)*100</f>
        <v>#DIV/0!</v>
      </c>
      <c r="I22" s="60">
        <f t="shared" si="24"/>
        <v>0</v>
      </c>
      <c r="J22" s="60" t="e">
        <f t="shared" si="25"/>
        <v>#DIV/0!</v>
      </c>
      <c r="K22" s="22">
        <v>0</v>
      </c>
      <c r="L22" s="22">
        <v>0</v>
      </c>
      <c r="M22" s="11">
        <v>27185.7</v>
      </c>
      <c r="N22" s="8">
        <v>0</v>
      </c>
      <c r="O22" s="8">
        <v>0</v>
      </c>
      <c r="P22" s="61">
        <f t="shared" si="26"/>
        <v>-27185.7</v>
      </c>
      <c r="Q22" s="61">
        <f t="shared" ref="Q22:Q46" si="29">SUM(O22/M22)*100</f>
        <v>0</v>
      </c>
      <c r="R22" s="61">
        <f t="shared" si="27"/>
        <v>0</v>
      </c>
      <c r="S22" s="61" t="e">
        <f t="shared" ref="S22:S44" si="30">SUM(O22/N22)*100</f>
        <v>#DIV/0!</v>
      </c>
      <c r="T22" s="8">
        <v>0</v>
      </c>
      <c r="U22" s="8">
        <v>0</v>
      </c>
    </row>
    <row r="23" spans="1:21" ht="31.5" hidden="1" x14ac:dyDescent="0.25">
      <c r="A23" s="43">
        <v>2</v>
      </c>
      <c r="B23" s="10" t="s">
        <v>17</v>
      </c>
      <c r="C23" s="10" t="s">
        <v>20</v>
      </c>
      <c r="D23" s="20"/>
      <c r="E23" s="20">
        <v>190</v>
      </c>
      <c r="F23" s="20">
        <v>190</v>
      </c>
      <c r="G23" s="58">
        <f t="shared" si="23"/>
        <v>190</v>
      </c>
      <c r="H23" s="59">
        <v>0</v>
      </c>
      <c r="I23" s="60">
        <f t="shared" si="24"/>
        <v>0</v>
      </c>
      <c r="J23" s="60">
        <f t="shared" si="25"/>
        <v>100</v>
      </c>
      <c r="K23" s="22">
        <v>190</v>
      </c>
      <c r="L23" s="22">
        <v>190</v>
      </c>
      <c r="M23" s="11"/>
      <c r="N23" s="8"/>
      <c r="O23" s="8"/>
      <c r="P23" s="61">
        <f t="shared" si="26"/>
        <v>0</v>
      </c>
      <c r="Q23" s="61">
        <v>0</v>
      </c>
      <c r="R23" s="61">
        <f t="shared" si="27"/>
        <v>0</v>
      </c>
      <c r="S23" s="61">
        <v>0</v>
      </c>
      <c r="T23" s="8"/>
      <c r="U23" s="8"/>
    </row>
    <row r="24" spans="1:21" ht="47.25" x14ac:dyDescent="0.25">
      <c r="A24" s="43">
        <v>1</v>
      </c>
      <c r="B24" s="10" t="s">
        <v>17</v>
      </c>
      <c r="C24" s="10" t="s">
        <v>21</v>
      </c>
      <c r="D24" s="33">
        <v>39060</v>
      </c>
      <c r="E24" s="20">
        <f>24679+7062</f>
        <v>31741</v>
      </c>
      <c r="F24" s="20">
        <v>34209</v>
      </c>
      <c r="G24" s="58">
        <f t="shared" si="23"/>
        <v>-4851</v>
      </c>
      <c r="H24" s="59">
        <f t="shared" si="28"/>
        <v>87.58064516129032</v>
      </c>
      <c r="I24" s="60">
        <f t="shared" si="24"/>
        <v>2468</v>
      </c>
      <c r="J24" s="60">
        <f t="shared" si="25"/>
        <v>107.77543240603636</v>
      </c>
      <c r="K24" s="22">
        <v>36924</v>
      </c>
      <c r="L24" s="22">
        <f>K24</f>
        <v>36924</v>
      </c>
      <c r="M24" s="8">
        <v>26099</v>
      </c>
      <c r="N24" s="8">
        <v>21230.2</v>
      </c>
      <c r="O24" s="8">
        <v>21982</v>
      </c>
      <c r="P24" s="61">
        <f t="shared" si="26"/>
        <v>-4117</v>
      </c>
      <c r="Q24" s="61">
        <v>0</v>
      </c>
      <c r="R24" s="61">
        <f t="shared" si="27"/>
        <v>751.79999999999927</v>
      </c>
      <c r="S24" s="61">
        <f t="shared" si="30"/>
        <v>103.54118190125388</v>
      </c>
      <c r="T24" s="8">
        <v>18696.3</v>
      </c>
      <c r="U24" s="8">
        <v>11513.5</v>
      </c>
    </row>
    <row r="25" spans="1:21" ht="47.25" x14ac:dyDescent="0.25">
      <c r="A25" s="43">
        <v>2</v>
      </c>
      <c r="B25" s="10" t="s">
        <v>22</v>
      </c>
      <c r="C25" s="10" t="s">
        <v>23</v>
      </c>
      <c r="D25" s="33">
        <v>44043</v>
      </c>
      <c r="E25" s="20">
        <f>45945+23124</f>
        <v>69069</v>
      </c>
      <c r="F25" s="20">
        <f>45945+23124</f>
        <v>69069</v>
      </c>
      <c r="G25" s="58">
        <f t="shared" si="23"/>
        <v>25026</v>
      </c>
      <c r="H25" s="59">
        <f t="shared" si="28"/>
        <v>156.8217423881207</v>
      </c>
      <c r="I25" s="60">
        <f t="shared" si="24"/>
        <v>0</v>
      </c>
      <c r="J25" s="60">
        <f t="shared" si="25"/>
        <v>100</v>
      </c>
      <c r="K25" s="22">
        <f>45945+23124</f>
        <v>69069</v>
      </c>
      <c r="L25" s="22">
        <f>K25</f>
        <v>69069</v>
      </c>
      <c r="M25" s="8">
        <v>29647.4</v>
      </c>
      <c r="N25" s="8">
        <v>46197.3</v>
      </c>
      <c r="O25" s="8">
        <v>44382.3</v>
      </c>
      <c r="P25" s="61">
        <f t="shared" si="26"/>
        <v>14734.900000000001</v>
      </c>
      <c r="Q25" s="61">
        <f t="shared" si="29"/>
        <v>149.70047963733751</v>
      </c>
      <c r="R25" s="61">
        <f t="shared" si="27"/>
        <v>-1815</v>
      </c>
      <c r="S25" s="61">
        <f t="shared" si="30"/>
        <v>96.071198966173341</v>
      </c>
      <c r="T25" s="8">
        <v>34972.9</v>
      </c>
      <c r="U25" s="8">
        <v>21536.9</v>
      </c>
    </row>
    <row r="26" spans="1:21" ht="51" hidden="1" customHeight="1" x14ac:dyDescent="0.25">
      <c r="A26" s="43"/>
      <c r="B26" s="10" t="s">
        <v>22</v>
      </c>
      <c r="C26" s="10" t="s">
        <v>24</v>
      </c>
      <c r="D26" s="33"/>
      <c r="E26" s="20"/>
      <c r="F26" s="20"/>
      <c r="G26" s="58">
        <f t="shared" si="23"/>
        <v>0</v>
      </c>
      <c r="H26" s="59" t="e">
        <f t="shared" si="28"/>
        <v>#DIV/0!</v>
      </c>
      <c r="I26" s="60">
        <f t="shared" si="24"/>
        <v>0</v>
      </c>
      <c r="J26" s="60" t="e">
        <f t="shared" si="25"/>
        <v>#DIV/0!</v>
      </c>
      <c r="K26" s="22"/>
      <c r="L26" s="22"/>
      <c r="M26" s="8"/>
      <c r="N26" s="8"/>
      <c r="O26" s="8"/>
      <c r="P26" s="61">
        <f t="shared" si="26"/>
        <v>0</v>
      </c>
      <c r="Q26" s="61">
        <v>0</v>
      </c>
      <c r="R26" s="61">
        <f t="shared" si="27"/>
        <v>0</v>
      </c>
      <c r="S26" s="61">
        <v>0</v>
      </c>
      <c r="T26" s="8"/>
      <c r="U26" s="8"/>
    </row>
    <row r="27" spans="1:21" ht="31.5" x14ac:dyDescent="0.25">
      <c r="A27" s="43">
        <v>3</v>
      </c>
      <c r="B27" s="10" t="s">
        <v>25</v>
      </c>
      <c r="C27" s="10" t="s">
        <v>26</v>
      </c>
      <c r="D27" s="33">
        <v>105649</v>
      </c>
      <c r="E27" s="20">
        <f>3000+104714</f>
        <v>107714</v>
      </c>
      <c r="F27" s="20">
        <v>109785</v>
      </c>
      <c r="G27" s="58">
        <f t="shared" si="23"/>
        <v>4136</v>
      </c>
      <c r="H27" s="59">
        <f t="shared" si="28"/>
        <v>103.91485011689652</v>
      </c>
      <c r="I27" s="60">
        <f t="shared" si="24"/>
        <v>2071</v>
      </c>
      <c r="J27" s="60">
        <f t="shared" si="25"/>
        <v>101.92268414505079</v>
      </c>
      <c r="K27" s="22">
        <v>111857</v>
      </c>
      <c r="L27" s="22">
        <f t="shared" ref="L27:L32" si="31">K27</f>
        <v>111857</v>
      </c>
      <c r="M27" s="8">
        <v>46146.7</v>
      </c>
      <c r="N27" s="8">
        <v>49475.199999999997</v>
      </c>
      <c r="O27" s="8">
        <v>51629.599999999999</v>
      </c>
      <c r="P27" s="61">
        <f t="shared" si="26"/>
        <v>5482.9000000000015</v>
      </c>
      <c r="Q27" s="61">
        <f t="shared" si="29"/>
        <v>111.88145631215234</v>
      </c>
      <c r="R27" s="61">
        <f t="shared" si="27"/>
        <v>2154.4000000000015</v>
      </c>
      <c r="S27" s="61">
        <f t="shared" si="30"/>
        <v>104.35450488325463</v>
      </c>
      <c r="T27" s="8">
        <v>42677.1</v>
      </c>
      <c r="U27" s="8">
        <v>26543.200000000001</v>
      </c>
    </row>
    <row r="28" spans="1:21" ht="31.5" x14ac:dyDescent="0.25">
      <c r="A28" s="43">
        <v>4</v>
      </c>
      <c r="B28" s="10" t="s">
        <v>27</v>
      </c>
      <c r="C28" s="10" t="s">
        <v>28</v>
      </c>
      <c r="D28" s="33">
        <v>2419</v>
      </c>
      <c r="E28" s="20">
        <v>3293</v>
      </c>
      <c r="F28" s="20">
        <v>3293</v>
      </c>
      <c r="G28" s="58">
        <f t="shared" si="23"/>
        <v>874</v>
      </c>
      <c r="H28" s="59">
        <f t="shared" si="28"/>
        <v>136.13063249276561</v>
      </c>
      <c r="I28" s="60">
        <f t="shared" si="24"/>
        <v>0</v>
      </c>
      <c r="J28" s="60">
        <f t="shared" si="25"/>
        <v>100</v>
      </c>
      <c r="K28" s="22">
        <v>3622</v>
      </c>
      <c r="L28" s="22">
        <f t="shared" si="31"/>
        <v>3622</v>
      </c>
      <c r="M28" s="8">
        <v>1056.5999999999999</v>
      </c>
      <c r="N28" s="8">
        <v>1512.5</v>
      </c>
      <c r="O28" s="8">
        <v>1548.6</v>
      </c>
      <c r="P28" s="61">
        <f t="shared" si="26"/>
        <v>492</v>
      </c>
      <c r="Q28" s="61">
        <f t="shared" si="29"/>
        <v>146.56445201590006</v>
      </c>
      <c r="R28" s="61">
        <f t="shared" si="27"/>
        <v>36.099999999999909</v>
      </c>
      <c r="S28" s="61">
        <f t="shared" si="30"/>
        <v>102.38677685950412</v>
      </c>
      <c r="T28" s="8">
        <v>1382</v>
      </c>
      <c r="U28" s="8">
        <v>859.5</v>
      </c>
    </row>
    <row r="29" spans="1:21" ht="47.25" x14ac:dyDescent="0.25">
      <c r="A29" s="43">
        <v>5</v>
      </c>
      <c r="B29" s="10" t="s">
        <v>54</v>
      </c>
      <c r="C29" s="10" t="s">
        <v>28</v>
      </c>
      <c r="D29" s="33">
        <v>3491</v>
      </c>
      <c r="E29" s="20">
        <v>3489</v>
      </c>
      <c r="F29" s="20">
        <v>3489</v>
      </c>
      <c r="G29" s="58">
        <f t="shared" si="23"/>
        <v>-2</v>
      </c>
      <c r="H29" s="59">
        <f t="shared" si="28"/>
        <v>99.94270982526497</v>
      </c>
      <c r="I29" s="60">
        <f t="shared" si="24"/>
        <v>0</v>
      </c>
      <c r="J29" s="60">
        <f t="shared" si="25"/>
        <v>100</v>
      </c>
      <c r="K29" s="22">
        <v>3489</v>
      </c>
      <c r="L29" s="22">
        <f t="shared" si="31"/>
        <v>3489</v>
      </c>
      <c r="M29" s="8">
        <v>1524.8</v>
      </c>
      <c r="N29" s="8">
        <v>1602.6</v>
      </c>
      <c r="O29" s="8">
        <v>1640.8</v>
      </c>
      <c r="P29" s="61">
        <f t="shared" si="26"/>
        <v>116</v>
      </c>
      <c r="Q29" s="61">
        <f t="shared" si="29"/>
        <v>107.60755508919202</v>
      </c>
      <c r="R29" s="61">
        <f t="shared" si="27"/>
        <v>38.200000000000045</v>
      </c>
      <c r="S29" s="61">
        <f t="shared" si="30"/>
        <v>102.38362660676401</v>
      </c>
      <c r="T29" s="8">
        <v>1331.2</v>
      </c>
      <c r="U29" s="8">
        <v>827.9</v>
      </c>
    </row>
    <row r="30" spans="1:21" ht="31.5" x14ac:dyDescent="0.25">
      <c r="A30" s="43">
        <v>6</v>
      </c>
      <c r="B30" s="10" t="s">
        <v>29</v>
      </c>
      <c r="C30" s="10" t="s">
        <v>30</v>
      </c>
      <c r="D30" s="33">
        <v>13931</v>
      </c>
      <c r="E30" s="20">
        <f>7000+3235+1200</f>
        <v>11435</v>
      </c>
      <c r="F30" s="20">
        <v>11681</v>
      </c>
      <c r="G30" s="58">
        <f t="shared" si="23"/>
        <v>-2250</v>
      </c>
      <c r="H30" s="59">
        <f t="shared" si="28"/>
        <v>83.848969923192882</v>
      </c>
      <c r="I30" s="60">
        <f t="shared" si="24"/>
        <v>246</v>
      </c>
      <c r="J30" s="60">
        <f t="shared" si="25"/>
        <v>102.15128989943156</v>
      </c>
      <c r="K30" s="20">
        <v>11928</v>
      </c>
      <c r="L30" s="20">
        <f t="shared" si="31"/>
        <v>11928</v>
      </c>
      <c r="M30" s="8">
        <v>13838.1</v>
      </c>
      <c r="N30" s="8">
        <v>14850.4</v>
      </c>
      <c r="O30" s="8">
        <v>15740</v>
      </c>
      <c r="P30" s="61">
        <f t="shared" si="26"/>
        <v>1901.8999999999996</v>
      </c>
      <c r="Q30" s="61">
        <f t="shared" si="29"/>
        <v>113.74393883553378</v>
      </c>
      <c r="R30" s="61">
        <f t="shared" si="27"/>
        <v>889.60000000000036</v>
      </c>
      <c r="S30" s="61">
        <f t="shared" si="30"/>
        <v>105.99041103269946</v>
      </c>
      <c r="T30" s="8">
        <v>12953.5</v>
      </c>
      <c r="U30" s="8">
        <v>8631.7999999999993</v>
      </c>
    </row>
    <row r="31" spans="1:21" ht="47.25" x14ac:dyDescent="0.25">
      <c r="A31" s="43">
        <v>7</v>
      </c>
      <c r="B31" s="10" t="s">
        <v>31</v>
      </c>
      <c r="C31" s="10" t="s">
        <v>32</v>
      </c>
      <c r="D31" s="33">
        <v>486</v>
      </c>
      <c r="E31" s="20">
        <v>108</v>
      </c>
      <c r="F31" s="20">
        <v>109</v>
      </c>
      <c r="G31" s="58">
        <f t="shared" si="23"/>
        <v>-377</v>
      </c>
      <c r="H31" s="59">
        <f t="shared" si="28"/>
        <v>22.427983539094651</v>
      </c>
      <c r="I31" s="60">
        <f t="shared" si="24"/>
        <v>1</v>
      </c>
      <c r="J31" s="60">
        <f t="shared" si="25"/>
        <v>100.92592592592592</v>
      </c>
      <c r="K31" s="22">
        <v>110</v>
      </c>
      <c r="L31" s="22">
        <f t="shared" si="31"/>
        <v>110</v>
      </c>
      <c r="M31" s="8">
        <v>482.8</v>
      </c>
      <c r="N31" s="8">
        <v>140.30000000000001</v>
      </c>
      <c r="O31" s="8">
        <v>146.9</v>
      </c>
      <c r="P31" s="61">
        <f t="shared" si="26"/>
        <v>-335.9</v>
      </c>
      <c r="Q31" s="61">
        <f t="shared" si="29"/>
        <v>30.426677713338858</v>
      </c>
      <c r="R31" s="61">
        <f t="shared" si="27"/>
        <v>6.5999999999999943</v>
      </c>
      <c r="S31" s="61">
        <f t="shared" si="30"/>
        <v>104.70420527441198</v>
      </c>
      <c r="T31" s="8">
        <v>119.5</v>
      </c>
      <c r="U31" s="8">
        <v>79.599999999999994</v>
      </c>
    </row>
    <row r="32" spans="1:21" ht="31.5" x14ac:dyDescent="0.25">
      <c r="A32" s="43">
        <v>8</v>
      </c>
      <c r="B32" s="10" t="s">
        <v>33</v>
      </c>
      <c r="C32" s="10" t="s">
        <v>34</v>
      </c>
      <c r="D32" s="33">
        <v>32</v>
      </c>
      <c r="E32" s="20">
        <f>28+6</f>
        <v>34</v>
      </c>
      <c r="F32" s="20">
        <v>34</v>
      </c>
      <c r="G32" s="58">
        <f t="shared" si="23"/>
        <v>2</v>
      </c>
      <c r="H32" s="59">
        <f t="shared" si="28"/>
        <v>106.25</v>
      </c>
      <c r="I32" s="60">
        <f t="shared" si="24"/>
        <v>0</v>
      </c>
      <c r="J32" s="60">
        <f t="shared" si="25"/>
        <v>100</v>
      </c>
      <c r="K32" s="20">
        <v>34</v>
      </c>
      <c r="L32" s="20">
        <f t="shared" si="31"/>
        <v>34</v>
      </c>
      <c r="M32" s="8">
        <v>31.8</v>
      </c>
      <c r="N32" s="8">
        <v>44.1</v>
      </c>
      <c r="O32" s="8">
        <v>45.8</v>
      </c>
      <c r="P32" s="61">
        <f t="shared" si="26"/>
        <v>13.999999999999996</v>
      </c>
      <c r="Q32" s="61">
        <f t="shared" si="29"/>
        <v>144.0251572327044</v>
      </c>
      <c r="R32" s="61">
        <f t="shared" si="27"/>
        <v>1.6999999999999957</v>
      </c>
      <c r="S32" s="61">
        <f t="shared" si="30"/>
        <v>103.8548752834467</v>
      </c>
      <c r="T32" s="8">
        <v>37</v>
      </c>
      <c r="U32" s="8">
        <v>24.6</v>
      </c>
    </row>
    <row r="33" spans="1:21" ht="31.5" x14ac:dyDescent="0.25">
      <c r="A33" s="43">
        <v>9</v>
      </c>
      <c r="B33" s="10" t="s">
        <v>35</v>
      </c>
      <c r="C33" s="10" t="s">
        <v>36</v>
      </c>
      <c r="D33" s="33">
        <v>186</v>
      </c>
      <c r="E33" s="20">
        <f>16+17+14+38+45+69</f>
        <v>199</v>
      </c>
      <c r="F33" s="20">
        <v>183</v>
      </c>
      <c r="G33" s="58">
        <f t="shared" si="23"/>
        <v>-3</v>
      </c>
      <c r="H33" s="59">
        <f t="shared" si="28"/>
        <v>98.387096774193552</v>
      </c>
      <c r="I33" s="60">
        <f t="shared" si="24"/>
        <v>-16</v>
      </c>
      <c r="J33" s="60">
        <f t="shared" si="25"/>
        <v>91.959798994974875</v>
      </c>
      <c r="K33" s="22">
        <v>186</v>
      </c>
      <c r="L33" s="22">
        <v>186</v>
      </c>
      <c r="M33" s="8">
        <v>46159</v>
      </c>
      <c r="N33" s="8">
        <v>54294.1</v>
      </c>
      <c r="O33" s="8">
        <v>55584.2</v>
      </c>
      <c r="P33" s="61">
        <f t="shared" si="26"/>
        <v>9425.1999999999971</v>
      </c>
      <c r="Q33" s="61">
        <f t="shared" si="29"/>
        <v>120.4189865465023</v>
      </c>
      <c r="R33" s="61">
        <f t="shared" si="27"/>
        <v>1290.0999999999985</v>
      </c>
      <c r="S33" s="61">
        <f t="shared" si="30"/>
        <v>102.37613294998904</v>
      </c>
      <c r="T33" s="8">
        <v>44462.1</v>
      </c>
      <c r="U33" s="8">
        <v>27805.200000000001</v>
      </c>
    </row>
    <row r="34" spans="1:21" ht="31.5" x14ac:dyDescent="0.25">
      <c r="A34" s="43">
        <v>10</v>
      </c>
      <c r="B34" s="10" t="s">
        <v>37</v>
      </c>
      <c r="C34" s="10" t="s">
        <v>36</v>
      </c>
      <c r="D34" s="33">
        <v>54</v>
      </c>
      <c r="E34" s="20">
        <f>29+16</f>
        <v>45</v>
      </c>
      <c r="F34" s="20">
        <v>42</v>
      </c>
      <c r="G34" s="58">
        <f t="shared" si="23"/>
        <v>-12</v>
      </c>
      <c r="H34" s="59">
        <f t="shared" ref="H34:H36" si="32">SUM(F34/D34)*100</f>
        <v>77.777777777777786</v>
      </c>
      <c r="I34" s="60">
        <f t="shared" ref="I34:I36" si="33">SUM(F34-E34)</f>
        <v>-3</v>
      </c>
      <c r="J34" s="60">
        <f t="shared" ref="J34:J36" si="34">SUM(F34/E34)*100</f>
        <v>93.333333333333329</v>
      </c>
      <c r="K34" s="22">
        <v>40</v>
      </c>
      <c r="L34" s="22">
        <f>K34</f>
        <v>40</v>
      </c>
      <c r="M34" s="8">
        <v>15306.6</v>
      </c>
      <c r="N34" s="8">
        <v>13845.5</v>
      </c>
      <c r="O34" s="8">
        <v>12664.2</v>
      </c>
      <c r="P34" s="61">
        <f t="shared" si="26"/>
        <v>-2642.3999999999996</v>
      </c>
      <c r="Q34" s="61">
        <f t="shared" si="29"/>
        <v>82.736858610011367</v>
      </c>
      <c r="R34" s="61">
        <f t="shared" si="27"/>
        <v>-1181.2999999999993</v>
      </c>
      <c r="S34" s="61">
        <f t="shared" si="30"/>
        <v>91.467985988227227</v>
      </c>
      <c r="T34" s="8">
        <v>9310</v>
      </c>
      <c r="U34" s="8">
        <v>5836.7</v>
      </c>
    </row>
    <row r="35" spans="1:21" ht="31.5" hidden="1" x14ac:dyDescent="0.25">
      <c r="A35" s="43">
        <v>11</v>
      </c>
      <c r="B35" s="10" t="s">
        <v>38</v>
      </c>
      <c r="C35" s="10" t="s">
        <v>36</v>
      </c>
      <c r="D35" s="33"/>
      <c r="E35" s="20"/>
      <c r="F35" s="20"/>
      <c r="G35" s="58">
        <f t="shared" si="23"/>
        <v>0</v>
      </c>
      <c r="H35" s="59" t="e">
        <f t="shared" si="32"/>
        <v>#DIV/0!</v>
      </c>
      <c r="I35" s="60">
        <f t="shared" si="33"/>
        <v>0</v>
      </c>
      <c r="J35" s="60" t="e">
        <f t="shared" si="34"/>
        <v>#DIV/0!</v>
      </c>
      <c r="K35" s="22"/>
      <c r="L35" s="22"/>
      <c r="M35" s="8"/>
      <c r="N35" s="8"/>
      <c r="O35" s="8"/>
      <c r="P35" s="61">
        <f t="shared" si="26"/>
        <v>0</v>
      </c>
      <c r="Q35" s="61" t="e">
        <f t="shared" ref="Q35:Q36" si="35">SUM(O35/M35)*100</f>
        <v>#DIV/0!</v>
      </c>
      <c r="R35" s="61">
        <f t="shared" ref="R35:R36" si="36">SUM(O35-N35)</f>
        <v>0</v>
      </c>
      <c r="S35" s="61" t="e">
        <f t="shared" ref="S35:S36" si="37">SUM(O35/N35)*100</f>
        <v>#DIV/0!</v>
      </c>
      <c r="T35" s="8"/>
      <c r="U35" s="8"/>
    </row>
    <row r="36" spans="1:21" ht="39" customHeight="1" x14ac:dyDescent="0.25">
      <c r="A36" s="43">
        <v>11</v>
      </c>
      <c r="B36" s="10" t="s">
        <v>59</v>
      </c>
      <c r="C36" s="10" t="s">
        <v>40</v>
      </c>
      <c r="D36" s="33">
        <v>46</v>
      </c>
      <c r="E36" s="20">
        <v>28</v>
      </c>
      <c r="F36" s="20">
        <v>83</v>
      </c>
      <c r="G36" s="58">
        <f t="shared" si="23"/>
        <v>37</v>
      </c>
      <c r="H36" s="59">
        <f t="shared" si="32"/>
        <v>180.43478260869566</v>
      </c>
      <c r="I36" s="60">
        <f t="shared" si="33"/>
        <v>55</v>
      </c>
      <c r="J36" s="60">
        <f t="shared" si="34"/>
        <v>296.42857142857144</v>
      </c>
      <c r="K36" s="22">
        <v>83</v>
      </c>
      <c r="L36" s="22">
        <f>K36</f>
        <v>83</v>
      </c>
      <c r="M36" s="8">
        <v>2035</v>
      </c>
      <c r="N36" s="8">
        <v>1176.4000000000001</v>
      </c>
      <c r="O36" s="8">
        <v>3576.9</v>
      </c>
      <c r="P36" s="61">
        <f t="shared" si="26"/>
        <v>1541.9</v>
      </c>
      <c r="Q36" s="61">
        <f t="shared" si="35"/>
        <v>175.76904176904179</v>
      </c>
      <c r="R36" s="61">
        <f t="shared" si="36"/>
        <v>2400.5</v>
      </c>
      <c r="S36" s="61">
        <f t="shared" si="37"/>
        <v>304.05474328459707</v>
      </c>
      <c r="T36" s="8">
        <v>2784.2</v>
      </c>
      <c r="U36" s="8">
        <v>1702.1</v>
      </c>
    </row>
    <row r="37" spans="1:21" ht="39" customHeight="1" x14ac:dyDescent="0.25">
      <c r="A37" s="43">
        <v>12</v>
      </c>
      <c r="B37" s="10" t="s">
        <v>39</v>
      </c>
      <c r="C37" s="10" t="s">
        <v>40</v>
      </c>
      <c r="D37" s="33">
        <v>647</v>
      </c>
      <c r="E37" s="20">
        <f>122+222+34+30+74+39+41+34</f>
        <v>596</v>
      </c>
      <c r="F37" s="20">
        <v>647</v>
      </c>
      <c r="G37" s="58">
        <f t="shared" si="23"/>
        <v>0</v>
      </c>
      <c r="H37" s="59">
        <f t="shared" si="28"/>
        <v>100</v>
      </c>
      <c r="I37" s="60">
        <f t="shared" si="24"/>
        <v>51</v>
      </c>
      <c r="J37" s="60">
        <f t="shared" si="25"/>
        <v>108.55704697986577</v>
      </c>
      <c r="K37" s="22">
        <v>647</v>
      </c>
      <c r="L37" s="22">
        <v>647</v>
      </c>
      <c r="M37" s="8">
        <v>28622</v>
      </c>
      <c r="N37" s="8">
        <v>25040.5</v>
      </c>
      <c r="O37" s="8">
        <v>27881.4</v>
      </c>
      <c r="P37" s="61">
        <f t="shared" si="26"/>
        <v>-740.59999999999854</v>
      </c>
      <c r="Q37" s="61">
        <f t="shared" si="29"/>
        <v>97.412479910558318</v>
      </c>
      <c r="R37" s="61">
        <f t="shared" si="27"/>
        <v>2840.9000000000015</v>
      </c>
      <c r="S37" s="61">
        <f t="shared" si="30"/>
        <v>111.34522074239732</v>
      </c>
      <c r="T37" s="8">
        <v>21703.1</v>
      </c>
      <c r="U37" s="8">
        <v>13268.4</v>
      </c>
    </row>
    <row r="38" spans="1:21" ht="126" x14ac:dyDescent="0.25">
      <c r="A38" s="43">
        <v>13</v>
      </c>
      <c r="B38" s="10" t="s">
        <v>60</v>
      </c>
      <c r="C38" s="10" t="s">
        <v>40</v>
      </c>
      <c r="D38" s="33">
        <v>145</v>
      </c>
      <c r="E38" s="20">
        <v>162</v>
      </c>
      <c r="F38" s="20">
        <v>145</v>
      </c>
      <c r="G38" s="58">
        <f t="shared" ref="G38" si="38">SUM(F38-D38)</f>
        <v>0</v>
      </c>
      <c r="H38" s="59">
        <f t="shared" si="28"/>
        <v>100</v>
      </c>
      <c r="I38" s="60">
        <f t="shared" si="24"/>
        <v>-17</v>
      </c>
      <c r="J38" s="60">
        <f t="shared" si="25"/>
        <v>89.506172839506178</v>
      </c>
      <c r="K38" s="22">
        <v>145</v>
      </c>
      <c r="L38" s="22">
        <v>145</v>
      </c>
      <c r="M38" s="8">
        <v>6414.5</v>
      </c>
      <c r="N38" s="8">
        <v>6806.3</v>
      </c>
      <c r="O38" s="8">
        <v>6248.5</v>
      </c>
      <c r="P38" s="61">
        <f t="shared" ref="P38" si="39">SUM(O38-M38)</f>
        <v>-166</v>
      </c>
      <c r="Q38" s="61">
        <f t="shared" ref="Q38:Q41" si="40">SUM(O38/M38)*100</f>
        <v>97.412113181074133</v>
      </c>
      <c r="R38" s="61">
        <f t="shared" ref="R38:R41" si="41">SUM(O38-N38)</f>
        <v>-557.80000000000018</v>
      </c>
      <c r="S38" s="61">
        <f t="shared" ref="S38:S41" si="42">SUM(O38/N38)*100</f>
        <v>91.804651572807543</v>
      </c>
      <c r="T38" s="8">
        <v>4864</v>
      </c>
      <c r="U38" s="8">
        <v>2973.6</v>
      </c>
    </row>
    <row r="39" spans="1:21" s="12" customFormat="1" ht="33" hidden="1" customHeight="1" x14ac:dyDescent="0.25">
      <c r="A39" s="43">
        <v>16</v>
      </c>
      <c r="B39" s="10" t="s">
        <v>57</v>
      </c>
      <c r="C39" s="10" t="s">
        <v>36</v>
      </c>
      <c r="D39" s="33"/>
      <c r="E39" s="20"/>
      <c r="F39" s="20"/>
      <c r="G39" s="58">
        <f t="shared" si="23"/>
        <v>0</v>
      </c>
      <c r="H39" s="59" t="e">
        <f t="shared" si="28"/>
        <v>#DIV/0!</v>
      </c>
      <c r="I39" s="60">
        <f t="shared" si="24"/>
        <v>0</v>
      </c>
      <c r="J39" s="60" t="e">
        <f t="shared" si="25"/>
        <v>#DIV/0!</v>
      </c>
      <c r="K39" s="22"/>
      <c r="L39" s="22"/>
      <c r="M39" s="8"/>
      <c r="N39" s="8"/>
      <c r="O39" s="8"/>
      <c r="P39" s="61">
        <f t="shared" si="26"/>
        <v>0</v>
      </c>
      <c r="Q39" s="61" t="e">
        <f t="shared" si="40"/>
        <v>#DIV/0!</v>
      </c>
      <c r="R39" s="61">
        <f t="shared" si="41"/>
        <v>0</v>
      </c>
      <c r="S39" s="61" t="e">
        <f t="shared" si="42"/>
        <v>#DIV/0!</v>
      </c>
      <c r="T39" s="8"/>
      <c r="U39" s="8"/>
    </row>
    <row r="40" spans="1:21" ht="15.75" x14ac:dyDescent="0.25">
      <c r="A40" s="43">
        <v>14</v>
      </c>
      <c r="B40" s="10" t="s">
        <v>58</v>
      </c>
      <c r="C40" s="10" t="s">
        <v>19</v>
      </c>
      <c r="D40" s="33">
        <v>17280</v>
      </c>
      <c r="E40" s="20">
        <v>11800</v>
      </c>
      <c r="F40" s="20">
        <v>11800</v>
      </c>
      <c r="G40" s="58">
        <f t="shared" si="23"/>
        <v>-5480</v>
      </c>
      <c r="H40" s="59">
        <f t="shared" si="28"/>
        <v>68.287037037037038</v>
      </c>
      <c r="I40" s="60">
        <f t="shared" si="24"/>
        <v>0</v>
      </c>
      <c r="J40" s="60">
        <f t="shared" si="25"/>
        <v>100</v>
      </c>
      <c r="K40" s="22">
        <v>11800</v>
      </c>
      <c r="L40" s="22">
        <v>11800</v>
      </c>
      <c r="M40" s="8">
        <v>12437.7</v>
      </c>
      <c r="N40" s="8">
        <v>7892.5</v>
      </c>
      <c r="O40" s="8">
        <v>7582.5</v>
      </c>
      <c r="P40" s="61">
        <f t="shared" si="26"/>
        <v>-4855.2000000000007</v>
      </c>
      <c r="Q40" s="61">
        <f t="shared" si="40"/>
        <v>60.963843797486675</v>
      </c>
      <c r="R40" s="61">
        <f t="shared" si="41"/>
        <v>-310</v>
      </c>
      <c r="S40" s="61">
        <f t="shared" si="42"/>
        <v>96.072220462464358</v>
      </c>
      <c r="T40" s="8">
        <v>5974.9</v>
      </c>
      <c r="U40" s="8">
        <v>3679.5</v>
      </c>
    </row>
    <row r="41" spans="1:21" ht="31.5" x14ac:dyDescent="0.25">
      <c r="A41" s="43">
        <v>15</v>
      </c>
      <c r="B41" s="10" t="s">
        <v>41</v>
      </c>
      <c r="C41" s="10" t="s">
        <v>30</v>
      </c>
      <c r="D41" s="33">
        <v>967</v>
      </c>
      <c r="E41" s="20">
        <v>1167</v>
      </c>
      <c r="F41" s="20">
        <v>1000</v>
      </c>
      <c r="G41" s="58">
        <f t="shared" si="23"/>
        <v>33</v>
      </c>
      <c r="H41" s="59">
        <f t="shared" si="28"/>
        <v>103.41261633919339</v>
      </c>
      <c r="I41" s="60">
        <f t="shared" si="24"/>
        <v>-167</v>
      </c>
      <c r="J41" s="60">
        <f t="shared" si="25"/>
        <v>85.689802913453292</v>
      </c>
      <c r="K41" s="22">
        <v>1000</v>
      </c>
      <c r="L41" s="22">
        <f>K41</f>
        <v>1000</v>
      </c>
      <c r="M41" s="8">
        <v>42468.5</v>
      </c>
      <c r="N41" s="8">
        <v>49030.6</v>
      </c>
      <c r="O41" s="8">
        <v>43093.3</v>
      </c>
      <c r="P41" s="61">
        <f t="shared" si="26"/>
        <v>624.80000000000291</v>
      </c>
      <c r="Q41" s="61">
        <f t="shared" si="40"/>
        <v>101.47120807186502</v>
      </c>
      <c r="R41" s="61">
        <f t="shared" si="41"/>
        <v>-5937.2999999999956</v>
      </c>
      <c r="S41" s="61">
        <f t="shared" si="42"/>
        <v>87.890623406607318</v>
      </c>
      <c r="T41" s="8">
        <v>33544.199999999997</v>
      </c>
      <c r="U41" s="8">
        <v>20507.5</v>
      </c>
    </row>
    <row r="42" spans="1:21" ht="31.5" hidden="1" x14ac:dyDescent="0.25">
      <c r="A42" s="43">
        <v>17</v>
      </c>
      <c r="B42" s="10" t="s">
        <v>1</v>
      </c>
      <c r="C42" s="10" t="s">
        <v>44</v>
      </c>
      <c r="D42" s="33"/>
      <c r="E42" s="20"/>
      <c r="F42" s="20"/>
      <c r="G42" s="58">
        <f t="shared" si="23"/>
        <v>0</v>
      </c>
      <c r="H42" s="59" t="e">
        <f t="shared" si="28"/>
        <v>#DIV/0!</v>
      </c>
      <c r="I42" s="60">
        <f t="shared" si="24"/>
        <v>0</v>
      </c>
      <c r="J42" s="60" t="e">
        <f t="shared" si="25"/>
        <v>#DIV/0!</v>
      </c>
      <c r="K42" s="22"/>
      <c r="L42" s="22"/>
      <c r="M42" s="8"/>
      <c r="N42" s="8"/>
      <c r="O42" s="8"/>
      <c r="P42" s="61">
        <f t="shared" si="26"/>
        <v>0</v>
      </c>
      <c r="Q42" s="61" t="e">
        <f t="shared" si="29"/>
        <v>#DIV/0!</v>
      </c>
      <c r="R42" s="61">
        <f t="shared" si="27"/>
        <v>0</v>
      </c>
      <c r="S42" s="61" t="e">
        <f t="shared" si="30"/>
        <v>#DIV/0!</v>
      </c>
      <c r="T42" s="8"/>
      <c r="U42" s="8"/>
    </row>
    <row r="43" spans="1:21" ht="31.5" x14ac:dyDescent="0.25">
      <c r="A43" s="65">
        <v>16</v>
      </c>
      <c r="B43" s="67" t="s">
        <v>41</v>
      </c>
      <c r="C43" s="10" t="s">
        <v>36</v>
      </c>
      <c r="D43" s="33">
        <v>122000</v>
      </c>
      <c r="E43" s="20">
        <v>119667</v>
      </c>
      <c r="F43" s="20">
        <v>119667</v>
      </c>
      <c r="G43" s="58">
        <f t="shared" si="23"/>
        <v>-2333</v>
      </c>
      <c r="H43" s="59">
        <f t="shared" si="28"/>
        <v>98.087704918032799</v>
      </c>
      <c r="I43" s="60">
        <f t="shared" si="24"/>
        <v>0</v>
      </c>
      <c r="J43" s="60">
        <f t="shared" si="25"/>
        <v>100</v>
      </c>
      <c r="K43" s="20">
        <v>119667</v>
      </c>
      <c r="L43" s="20">
        <f>K43</f>
        <v>119667</v>
      </c>
      <c r="M43" s="8">
        <v>37340.9</v>
      </c>
      <c r="N43" s="8">
        <v>30448</v>
      </c>
      <c r="O43" s="8">
        <v>37455.800000000003</v>
      </c>
      <c r="P43" s="61">
        <f t="shared" si="26"/>
        <v>114.90000000000146</v>
      </c>
      <c r="Q43" s="61">
        <f t="shared" si="29"/>
        <v>100.30770549183336</v>
      </c>
      <c r="R43" s="61">
        <f t="shared" si="27"/>
        <v>7007.8000000000029</v>
      </c>
      <c r="S43" s="61">
        <f t="shared" si="30"/>
        <v>123.01563321071993</v>
      </c>
      <c r="T43" s="8">
        <v>29655.8</v>
      </c>
      <c r="U43" s="8">
        <v>29655.8</v>
      </c>
    </row>
    <row r="44" spans="1:21" ht="15.75" x14ac:dyDescent="0.25">
      <c r="A44" s="66"/>
      <c r="B44" s="68"/>
      <c r="C44" s="10" t="s">
        <v>46</v>
      </c>
      <c r="D44" s="33">
        <v>600000</v>
      </c>
      <c r="E44" s="20">
        <v>600000</v>
      </c>
      <c r="F44" s="20">
        <v>600000</v>
      </c>
      <c r="G44" s="58">
        <f t="shared" ref="G44:G46" si="43">SUM(F44-D44)</f>
        <v>0</v>
      </c>
      <c r="H44" s="59">
        <f t="shared" si="28"/>
        <v>100</v>
      </c>
      <c r="I44" s="60">
        <f t="shared" si="24"/>
        <v>0</v>
      </c>
      <c r="J44" s="60">
        <f t="shared" si="25"/>
        <v>100</v>
      </c>
      <c r="K44" s="22">
        <v>600000</v>
      </c>
      <c r="L44" s="22">
        <f>K44</f>
        <v>600000</v>
      </c>
      <c r="M44" s="8">
        <v>1560</v>
      </c>
      <c r="N44" s="8">
        <v>1560</v>
      </c>
      <c r="O44" s="8">
        <v>1560</v>
      </c>
      <c r="P44" s="61">
        <f t="shared" si="26"/>
        <v>0</v>
      </c>
      <c r="Q44" s="61">
        <f t="shared" si="29"/>
        <v>100</v>
      </c>
      <c r="R44" s="61">
        <f t="shared" si="27"/>
        <v>0</v>
      </c>
      <c r="S44" s="61">
        <f t="shared" si="30"/>
        <v>100</v>
      </c>
      <c r="T44" s="8">
        <v>1560</v>
      </c>
      <c r="U44" s="8">
        <v>1560</v>
      </c>
    </row>
    <row r="45" spans="1:21" ht="31.5" x14ac:dyDescent="0.25">
      <c r="A45" s="42">
        <v>17</v>
      </c>
      <c r="B45" s="34" t="s">
        <v>61</v>
      </c>
      <c r="C45" s="10" t="s">
        <v>62</v>
      </c>
      <c r="D45" s="33">
        <v>118</v>
      </c>
      <c r="E45" s="20">
        <v>84</v>
      </c>
      <c r="F45" s="20">
        <v>84</v>
      </c>
      <c r="G45" s="58">
        <f t="shared" si="43"/>
        <v>-34</v>
      </c>
      <c r="H45" s="59">
        <f t="shared" si="28"/>
        <v>71.186440677966104</v>
      </c>
      <c r="I45" s="60">
        <f t="shared" si="24"/>
        <v>0</v>
      </c>
      <c r="J45" s="60">
        <f t="shared" si="25"/>
        <v>100</v>
      </c>
      <c r="K45" s="22">
        <v>84</v>
      </c>
      <c r="L45" s="22">
        <v>84</v>
      </c>
      <c r="M45" s="8">
        <v>944.3</v>
      </c>
      <c r="N45" s="8">
        <v>944.3</v>
      </c>
      <c r="O45" s="8">
        <v>944.3</v>
      </c>
      <c r="P45" s="61">
        <f t="shared" si="26"/>
        <v>0</v>
      </c>
      <c r="Q45" s="61">
        <f t="shared" ref="Q45" si="44">SUM(O45/M45)*100</f>
        <v>100</v>
      </c>
      <c r="R45" s="61">
        <f t="shared" ref="R45" si="45">SUM(O45-N45)</f>
        <v>0</v>
      </c>
      <c r="S45" s="61">
        <f t="shared" ref="S45" si="46">SUM(O45/N45)*100</f>
        <v>100</v>
      </c>
      <c r="T45" s="8">
        <v>944.3</v>
      </c>
      <c r="U45" s="8">
        <v>944.3</v>
      </c>
    </row>
    <row r="46" spans="1:21" ht="47.25" x14ac:dyDescent="0.25">
      <c r="A46" s="43">
        <v>18</v>
      </c>
      <c r="B46" s="10" t="s">
        <v>42</v>
      </c>
      <c r="C46" s="10" t="s">
        <v>43</v>
      </c>
      <c r="D46" s="33">
        <v>40</v>
      </c>
      <c r="E46" s="20">
        <v>30</v>
      </c>
      <c r="F46" s="20">
        <v>30</v>
      </c>
      <c r="G46" s="58">
        <f t="shared" si="43"/>
        <v>-10</v>
      </c>
      <c r="H46" s="59">
        <f t="shared" ref="H46" si="47">SUM(F46/D46)*100</f>
        <v>75</v>
      </c>
      <c r="I46" s="60">
        <f t="shared" ref="I46" si="48">SUM(F46-E46)</f>
        <v>0</v>
      </c>
      <c r="J46" s="60">
        <f t="shared" ref="J46" si="49">SUM(F46/E46)*100</f>
        <v>100</v>
      </c>
      <c r="K46" s="22">
        <v>30</v>
      </c>
      <c r="L46" s="22">
        <v>30</v>
      </c>
      <c r="M46" s="8">
        <v>1108.4000000000001</v>
      </c>
      <c r="N46" s="8">
        <v>2468.5</v>
      </c>
      <c r="O46" s="8">
        <v>3239.9</v>
      </c>
      <c r="P46" s="61">
        <f t="shared" si="26"/>
        <v>2131.5</v>
      </c>
      <c r="Q46" s="61">
        <f t="shared" si="29"/>
        <v>292.30422230241788</v>
      </c>
      <c r="R46" s="61">
        <f t="shared" ref="R46" si="50">SUM(O46-N46)</f>
        <v>771.40000000000009</v>
      </c>
      <c r="S46" s="61">
        <f t="shared" ref="S46" si="51">SUM(O46/N46)*100</f>
        <v>131.24974680980353</v>
      </c>
      <c r="T46" s="8">
        <v>1774.9</v>
      </c>
      <c r="U46" s="8">
        <f>1775-0.1</f>
        <v>1774.9</v>
      </c>
    </row>
    <row r="47" spans="1:21" ht="31.5" x14ac:dyDescent="0.25">
      <c r="A47" s="44" t="s">
        <v>63</v>
      </c>
      <c r="B47" s="45" t="s">
        <v>64</v>
      </c>
      <c r="C47" s="10"/>
      <c r="D47" s="33" t="s">
        <v>53</v>
      </c>
      <c r="E47" s="33" t="s">
        <v>53</v>
      </c>
      <c r="F47" s="33" t="s">
        <v>53</v>
      </c>
      <c r="G47" s="50" t="s">
        <v>53</v>
      </c>
      <c r="H47" s="51" t="s">
        <v>53</v>
      </c>
      <c r="I47" s="51" t="s">
        <v>53</v>
      </c>
      <c r="J47" s="51" t="s">
        <v>53</v>
      </c>
      <c r="K47" s="33" t="s">
        <v>53</v>
      </c>
      <c r="L47" s="33" t="s">
        <v>53</v>
      </c>
      <c r="M47" s="11"/>
      <c r="N47" s="8"/>
      <c r="O47" s="11">
        <f>SUM(O48)</f>
        <v>10000</v>
      </c>
      <c r="P47" s="52">
        <f t="shared" ref="P47:S47" si="52">SUM(P48)</f>
        <v>10000</v>
      </c>
      <c r="Q47" s="52">
        <f t="shared" si="52"/>
        <v>0</v>
      </c>
      <c r="R47" s="52">
        <f t="shared" si="52"/>
        <v>1217.7000000000007</v>
      </c>
      <c r="S47" s="52">
        <f t="shared" si="52"/>
        <v>113.86538833790694</v>
      </c>
      <c r="T47" s="11">
        <f t="shared" ref="T47:U47" si="53">SUM(T48)</f>
        <v>4700</v>
      </c>
      <c r="U47" s="11">
        <f t="shared" si="53"/>
        <v>4700</v>
      </c>
    </row>
    <row r="48" spans="1:21" ht="34.5" customHeight="1" x14ac:dyDescent="0.25">
      <c r="A48" s="43">
        <v>1</v>
      </c>
      <c r="B48" s="10" t="s">
        <v>65</v>
      </c>
      <c r="C48" s="64" t="s">
        <v>75</v>
      </c>
      <c r="D48" s="33">
        <v>0</v>
      </c>
      <c r="E48" s="21">
        <v>472796.4</v>
      </c>
      <c r="F48" s="21">
        <v>490565.6</v>
      </c>
      <c r="G48" s="58">
        <f t="shared" ref="G48" si="54">SUM(F48-D48)</f>
        <v>490565.6</v>
      </c>
      <c r="H48" s="59">
        <v>0</v>
      </c>
      <c r="I48" s="59">
        <f t="shared" ref="I48" si="55">SUM(F48-E48)</f>
        <v>17769.199999999953</v>
      </c>
      <c r="J48" s="60">
        <f t="shared" ref="J48" si="56">SUM(F48/E48)*100</f>
        <v>103.75831964879596</v>
      </c>
      <c r="K48" s="8">
        <v>347694.6</v>
      </c>
      <c r="L48" s="8">
        <v>347694.6</v>
      </c>
      <c r="M48" s="11">
        <v>0</v>
      </c>
      <c r="N48" s="8">
        <v>8782.2999999999993</v>
      </c>
      <c r="O48" s="8">
        <v>10000</v>
      </c>
      <c r="P48" s="61">
        <f t="shared" ref="P48" si="57">SUM(O48-M48)</f>
        <v>10000</v>
      </c>
      <c r="Q48" s="61"/>
      <c r="R48" s="61">
        <f t="shared" ref="R48" si="58">SUM(O48-N48)</f>
        <v>1217.7000000000007</v>
      </c>
      <c r="S48" s="61">
        <f t="shared" ref="S48" si="59">SUM(O48/N48)*100</f>
        <v>113.86538833790694</v>
      </c>
      <c r="T48" s="8">
        <v>4700</v>
      </c>
      <c r="U48" s="8">
        <v>4700</v>
      </c>
    </row>
    <row r="49" spans="2:15" ht="15.75" x14ac:dyDescent="0.25">
      <c r="B49" s="1"/>
      <c r="C49" s="1"/>
      <c r="D49" s="4"/>
      <c r="N49" s="16"/>
    </row>
    <row r="50" spans="2:15" ht="15.75" x14ac:dyDescent="0.25">
      <c r="B50" s="9"/>
      <c r="C50" s="1"/>
      <c r="D50" s="4"/>
      <c r="N50" s="16"/>
    </row>
    <row r="51" spans="2:15" ht="15.75" x14ac:dyDescent="0.25">
      <c r="B51" s="1"/>
      <c r="C51" s="1"/>
      <c r="D51" s="4"/>
      <c r="N51" s="14"/>
      <c r="O51" s="15"/>
    </row>
    <row r="52" spans="2:15" ht="15.75" x14ac:dyDescent="0.25">
      <c r="B52" s="1"/>
      <c r="C52" s="1"/>
      <c r="D52" s="2"/>
      <c r="N52" s="46"/>
      <c r="O52" s="15"/>
    </row>
    <row r="53" spans="2:15" ht="15.75" x14ac:dyDescent="0.25">
      <c r="B53" s="3"/>
      <c r="C53" s="3"/>
      <c r="D53" s="5"/>
      <c r="N53" s="14"/>
      <c r="O53" s="15"/>
    </row>
    <row r="54" spans="2:15" ht="15.75" x14ac:dyDescent="0.25">
      <c r="B54" s="1"/>
      <c r="C54" s="1"/>
      <c r="D54" s="1"/>
      <c r="N54" s="14"/>
      <c r="O54" s="15"/>
    </row>
    <row r="55" spans="2:15" ht="15.75" x14ac:dyDescent="0.25">
      <c r="N55" s="14"/>
      <c r="O55" s="15"/>
    </row>
    <row r="56" spans="2:15" x14ac:dyDescent="0.25">
      <c r="O56" s="15"/>
    </row>
  </sheetData>
  <mergeCells count="26">
    <mergeCell ref="U5:U7"/>
    <mergeCell ref="O6:O7"/>
    <mergeCell ref="P6:S6"/>
    <mergeCell ref="P7:Q7"/>
    <mergeCell ref="R7:S7"/>
    <mergeCell ref="C4:C8"/>
    <mergeCell ref="B4:B8"/>
    <mergeCell ref="D5:D7"/>
    <mergeCell ref="E5:E7"/>
    <mergeCell ref="T5:T7"/>
    <mergeCell ref="A43:A44"/>
    <mergeCell ref="B43:B44"/>
    <mergeCell ref="A2:U2"/>
    <mergeCell ref="F6:F7"/>
    <mergeCell ref="F5:J5"/>
    <mergeCell ref="G6:J6"/>
    <mergeCell ref="G7:H7"/>
    <mergeCell ref="I7:J7"/>
    <mergeCell ref="K5:K7"/>
    <mergeCell ref="L5:L7"/>
    <mergeCell ref="D4:L4"/>
    <mergeCell ref="A4:A8"/>
    <mergeCell ref="M4:U4"/>
    <mergeCell ref="M5:M7"/>
    <mergeCell ref="N5:N7"/>
    <mergeCell ref="O5:S5"/>
  </mergeCells>
  <pageMargins left="0.19685039370078741" right="0.19685039370078741" top="0.19685039370078741" bottom="0.19685039370078741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2020-11-13T00:47:36Z</dcterms:modified>
</cp:coreProperties>
</file>