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udg03\Documents\Отчеты\Годовой отчет\2024\Дополнительные материалы к проекту Решения по отчету за 2024 год\"/>
    </mc:Choice>
  </mc:AlternateContent>
  <bookViews>
    <workbookView xWindow="0" yWindow="617" windowWidth="25783" windowHeight="12060"/>
  </bookViews>
  <sheets>
    <sheet name=" для открытого бюджета" sheetId="1" r:id="rId1"/>
  </sheets>
  <definedNames>
    <definedName name="_xlnm._FilterDatabase" localSheetId="0" hidden="1">' для открытого бюджета'!$A$4:$L$58</definedName>
    <definedName name="Z_0F4DC5C0_7956_4442_8C7B_32125D86E071_.wvu.FilterData" localSheetId="0" hidden="1">' для открытого бюджета'!$A$4:$L$58</definedName>
    <definedName name="Z_12186DB7_A8D5_4720_ACE0_ADDB9117C881_.wvu.FilterData" localSheetId="0" hidden="1">' для открытого бюджета'!$A$4:$L$58</definedName>
    <definedName name="Z_1239CEEA_B1B2_4CEF_ADD9_472DE63B73A9_.wvu.FilterData" localSheetId="0" hidden="1">' для открытого бюджета'!$A$4:$L$58</definedName>
    <definedName name="Z_1E2B9BDD_9034_4DF8_9C08_0B8E947EA2D4_.wvu.FilterData" localSheetId="0" hidden="1">' для открытого бюджета'!$A$4:$L$58</definedName>
    <definedName name="Z_22987E87_0A57_4BFB_A342_7B183692EFE4_.wvu.FilterData" localSheetId="0" hidden="1">' для открытого бюджета'!$A$4:$L$58</definedName>
    <definedName name="Z_25ACAABC_17D8_45A8_A141_9B3B239FE96A_.wvu.FilterData" localSheetId="0" hidden="1">' для открытого бюджета'!$A$4:$L$58</definedName>
    <definedName name="Z_2F15EE43_637F_461F_AE80_29D63FA7C427_.wvu.FilterData" localSheetId="0" hidden="1">' для открытого бюджета'!$A$4:$L$58</definedName>
    <definedName name="Z_34036D14_AF04_4DAA_A78E_4F50609565F4_.wvu.FilterData" localSheetId="0" hidden="1">' для открытого бюджета'!$A$4:$L$58</definedName>
    <definedName name="Z_4002FE1F_1EA4_49CB_A897_601103C41354_.wvu.FilterData" localSheetId="0" hidden="1">' для открытого бюджета'!$A$4:$L$58</definedName>
    <definedName name="Z_573AFBCD_63BA_4516_A539_E98349B1B78A_.wvu.FilterData" localSheetId="0" hidden="1">' для открытого бюджета'!$A$4:$L$58</definedName>
    <definedName name="Z_59BCB210_7C1D_4C71_BAD9_852664C6DE6E_.wvu.FilterData" localSheetId="0" hidden="1">' для открытого бюджета'!$A$4:$L$58</definedName>
    <definedName name="Z_59BCB210_7C1D_4C71_BAD9_852664C6DE6E_.wvu.PrintArea" localSheetId="0" hidden="1">' для открытого бюджета'!$A$1:$K$58</definedName>
    <definedName name="Z_59BCB210_7C1D_4C71_BAD9_852664C6DE6E_.wvu.PrintTitles" localSheetId="0" hidden="1">' для открытого бюджета'!$4:$5</definedName>
    <definedName name="Z_5A287481_9AFF_4599_A34F_A102FDD81E24_.wvu.FilterData" localSheetId="0" hidden="1">' для открытого бюджета'!$A$4:$L$58</definedName>
    <definedName name="Z_5A287481_9AFF_4599_A34F_A102FDD81E24_.wvu.PrintArea" localSheetId="0" hidden="1">' для открытого бюджета'!$A$1:$K$61</definedName>
    <definedName name="Z_60149D9D_4C79_4C29_9E4E_D28B4D0483C7_.wvu.FilterData" localSheetId="0" hidden="1">' для открытого бюджета'!$A$4:$L$58</definedName>
    <definedName name="Z_65A5410C_4CAD_4A3C_B16D_A660B4494E3D_.wvu.FilterData" localSheetId="0" hidden="1">' для открытого бюджета'!$A$4:$L$58</definedName>
    <definedName name="Z_6A2BC739_737E_4C1B_961B_4C7B661240C6_.wvu.FilterData" localSheetId="0" hidden="1">' для открытого бюджета'!$A$4:$L$58</definedName>
    <definedName name="Z_75A3D7DF_5823_472F_917D_7664CBB4F6FF_.wvu.FilterData" localSheetId="0" hidden="1">' для открытого бюджета'!$A$4:$L$58</definedName>
    <definedName name="Z_77C4418B_5BB1_407E_B78F_1908A33C3C73_.wvu.FilterData" localSheetId="0" hidden="1">' для открытого бюджета'!$A$4:$L$58</definedName>
    <definedName name="Z_9BD843FF_B424_4650_BD22_347CBEA4F3BE_.wvu.FilterData" localSheetId="0" hidden="1">' для открытого бюджета'!$A$4:$L$58</definedName>
    <definedName name="Z_C3E927B9_959D_4195_AEAC_C7AA7F2DFC1E_.wvu.FilterData" localSheetId="0" hidden="1">' для открытого бюджета'!$A$4:$L$58</definedName>
    <definedName name="Z_C9B16E77_1080_463F_87AA_CAB8F86A7F90_.wvu.FilterData" localSheetId="0" hidden="1">' для открытого бюджета'!$A$4:$L$58</definedName>
    <definedName name="Z_D4FF95C3_7EA9_427D_B24D_44BA30D2D6FB_.wvu.FilterData" localSheetId="0" hidden="1">' для открытого бюджета'!$A$4:$L$58</definedName>
    <definedName name="Z_D5D0C215_E36E_475D_BA10_4DB36BDB9DFB_.wvu.FilterData" localSheetId="0" hidden="1">' для открытого бюджета'!$A$4:$L$58</definedName>
    <definedName name="Z_DACE88A8_0540_4F4A_8B97_DD0CE1731219_.wvu.FilterData" localSheetId="0" hidden="1">' для открытого бюджета'!$A$4:$L$58</definedName>
    <definedName name="Z_DAF1491E_C925_4C9F_9A21_A7368BA13293_.wvu.FilterData" localSheetId="0" hidden="1">' для открытого бюджета'!$A$4:$L$58</definedName>
    <definedName name="Z_EFA94A0D_E33F_41AC_994A_43CF07509FE5_.wvu.FilterData" localSheetId="0" hidden="1">' для открытого бюджета'!$A$4:$L$58</definedName>
    <definedName name="_xlnm.Print_Titles" localSheetId="0">' для открытого бюджета'!$4:$5</definedName>
    <definedName name="_xlnm.Print_Area" localSheetId="0">' для открытого бюджета'!$A$1:$L$61</definedName>
  </definedNames>
  <calcPr calcId="162913"/>
</workbook>
</file>

<file path=xl/calcChain.xml><?xml version="1.0" encoding="utf-8"?>
<calcChain xmlns="http://schemas.openxmlformats.org/spreadsheetml/2006/main">
  <c r="J57" i="1" l="1"/>
  <c r="I57" i="1"/>
  <c r="H57" i="1"/>
  <c r="G57" i="1"/>
  <c r="J55" i="1"/>
  <c r="I55" i="1"/>
  <c r="H55" i="1"/>
  <c r="G55" i="1"/>
  <c r="J54" i="1"/>
  <c r="I54" i="1"/>
  <c r="H54" i="1"/>
  <c r="G54" i="1"/>
  <c r="J52" i="1"/>
  <c r="I52" i="1"/>
  <c r="H52" i="1"/>
  <c r="G52" i="1"/>
  <c r="J51" i="1"/>
  <c r="I51" i="1"/>
  <c r="H51" i="1"/>
  <c r="G51" i="1"/>
  <c r="J50" i="1"/>
  <c r="I50" i="1"/>
  <c r="H50" i="1"/>
  <c r="G50" i="1"/>
  <c r="J48" i="1"/>
  <c r="I48" i="1"/>
  <c r="H48" i="1"/>
  <c r="G48" i="1"/>
  <c r="J47" i="1"/>
  <c r="I47" i="1"/>
  <c r="H47" i="1"/>
  <c r="G47" i="1"/>
  <c r="J46" i="1"/>
  <c r="I46" i="1"/>
  <c r="H46" i="1"/>
  <c r="G46" i="1"/>
  <c r="J45" i="1"/>
  <c r="I45" i="1"/>
  <c r="H45" i="1"/>
  <c r="G45" i="1"/>
  <c r="J43" i="1"/>
  <c r="I43" i="1"/>
  <c r="H43" i="1"/>
  <c r="G43" i="1"/>
  <c r="J42" i="1"/>
  <c r="I42" i="1"/>
  <c r="H42" i="1"/>
  <c r="G42" i="1"/>
  <c r="J40" i="1"/>
  <c r="I40" i="1"/>
  <c r="H40" i="1"/>
  <c r="G40" i="1"/>
  <c r="J39" i="1"/>
  <c r="I39" i="1"/>
  <c r="H39" i="1"/>
  <c r="G39" i="1"/>
  <c r="J38" i="1"/>
  <c r="I38" i="1"/>
  <c r="H38" i="1"/>
  <c r="G38" i="1"/>
  <c r="J37" i="1"/>
  <c r="I37" i="1"/>
  <c r="H37" i="1"/>
  <c r="G37" i="1"/>
  <c r="J36" i="1"/>
  <c r="I36" i="1"/>
  <c r="H36" i="1"/>
  <c r="G36" i="1"/>
  <c r="J35" i="1"/>
  <c r="I35" i="1"/>
  <c r="H35" i="1"/>
  <c r="G35" i="1"/>
  <c r="J31" i="1"/>
  <c r="I31" i="1"/>
  <c r="H31" i="1"/>
  <c r="G31" i="1"/>
  <c r="J30" i="1"/>
  <c r="I30" i="1"/>
  <c r="H30" i="1"/>
  <c r="G30" i="1"/>
  <c r="J29" i="1"/>
  <c r="I29" i="1"/>
  <c r="H29" i="1"/>
  <c r="G29" i="1"/>
  <c r="J28" i="1"/>
  <c r="I28" i="1"/>
  <c r="H28" i="1"/>
  <c r="G28" i="1"/>
  <c r="J27" i="1"/>
  <c r="I27" i="1"/>
  <c r="H27" i="1"/>
  <c r="G27" i="1"/>
  <c r="J26" i="1"/>
  <c r="I26" i="1"/>
  <c r="H26" i="1"/>
  <c r="G26" i="1"/>
  <c r="J25" i="1"/>
  <c r="I25" i="1"/>
  <c r="H25" i="1"/>
  <c r="G25" i="1"/>
  <c r="J24" i="1"/>
  <c r="I24" i="1"/>
  <c r="H24" i="1"/>
  <c r="G24" i="1"/>
  <c r="J23" i="1"/>
  <c r="G23" i="1"/>
  <c r="J22" i="1"/>
  <c r="I22" i="1"/>
  <c r="H22" i="1"/>
  <c r="G22" i="1"/>
  <c r="J21" i="1"/>
  <c r="I21" i="1"/>
  <c r="H21" i="1"/>
  <c r="G21" i="1"/>
  <c r="J19" i="1"/>
  <c r="I19" i="1"/>
  <c r="H19" i="1"/>
  <c r="G19" i="1"/>
  <c r="J18" i="1"/>
  <c r="I18" i="1"/>
  <c r="H18" i="1"/>
  <c r="G18" i="1"/>
  <c r="G20" i="1"/>
  <c r="J14" i="1"/>
  <c r="I14" i="1"/>
  <c r="H14" i="1"/>
  <c r="G14" i="1"/>
  <c r="J13" i="1"/>
  <c r="I13" i="1"/>
  <c r="H13" i="1"/>
  <c r="G13" i="1"/>
  <c r="J12" i="1"/>
  <c r="I12" i="1"/>
  <c r="H12" i="1"/>
  <c r="G12" i="1"/>
  <c r="J11" i="1"/>
  <c r="I11" i="1"/>
  <c r="H11" i="1"/>
  <c r="G11" i="1"/>
  <c r="J10" i="1"/>
  <c r="I10" i="1"/>
  <c r="H10" i="1"/>
  <c r="G10" i="1"/>
  <c r="J9" i="1"/>
  <c r="I9" i="1"/>
  <c r="H9" i="1"/>
  <c r="G9" i="1"/>
  <c r="J8" i="1"/>
  <c r="I8" i="1"/>
  <c r="H8" i="1"/>
  <c r="G8" i="1"/>
  <c r="J7" i="1" l="1"/>
  <c r="G7" i="1"/>
  <c r="H7" i="1" l="1"/>
  <c r="J16" i="1" l="1"/>
  <c r="E56" i="1" l="1"/>
  <c r="E53" i="1"/>
  <c r="E49" i="1"/>
  <c r="E44" i="1"/>
  <c r="E41" i="1"/>
  <c r="E34" i="1"/>
  <c r="E32" i="1"/>
  <c r="E27" i="1"/>
  <c r="E20" i="1"/>
  <c r="E17" i="1"/>
  <c r="E15" i="1"/>
  <c r="E6" i="1"/>
  <c r="C15" i="1"/>
  <c r="C17" i="1"/>
  <c r="C20" i="1"/>
  <c r="C27" i="1"/>
  <c r="C32" i="1"/>
  <c r="C34" i="1"/>
  <c r="C41" i="1"/>
  <c r="C44" i="1"/>
  <c r="C49" i="1"/>
  <c r="C53" i="1"/>
  <c r="E58" i="1" l="1"/>
  <c r="I33" i="1" l="1"/>
  <c r="I7" i="1"/>
  <c r="H33" i="1"/>
  <c r="M52" i="1" l="1"/>
  <c r="F49" i="1"/>
  <c r="H49" i="1" s="1"/>
  <c r="D49" i="1"/>
  <c r="F44" i="1"/>
  <c r="H44" i="1" s="1"/>
  <c r="D44" i="1"/>
  <c r="I44" i="1" s="1"/>
  <c r="M57" i="1"/>
  <c r="M55" i="1"/>
  <c r="M54" i="1"/>
  <c r="M51" i="1"/>
  <c r="M50" i="1"/>
  <c r="M47" i="1"/>
  <c r="M46" i="1"/>
  <c r="M45" i="1"/>
  <c r="M43" i="1"/>
  <c r="M42" i="1"/>
  <c r="M40" i="1"/>
  <c r="M39" i="1"/>
  <c r="M38" i="1"/>
  <c r="M37" i="1"/>
  <c r="M36" i="1"/>
  <c r="M35" i="1"/>
  <c r="J33" i="1"/>
  <c r="M33" i="1"/>
  <c r="M31" i="1"/>
  <c r="M30" i="1"/>
  <c r="M29" i="1"/>
  <c r="M28" i="1"/>
  <c r="M26" i="1"/>
  <c r="M25" i="1"/>
  <c r="M24" i="1"/>
  <c r="M23" i="1"/>
  <c r="M22" i="1"/>
  <c r="M21" i="1"/>
  <c r="M19" i="1"/>
  <c r="M18" i="1"/>
  <c r="M14" i="1"/>
  <c r="M13" i="1"/>
  <c r="M12" i="1"/>
  <c r="M11" i="1"/>
  <c r="M10" i="1"/>
  <c r="M9" i="1"/>
  <c r="M8" i="1"/>
  <c r="M7" i="1"/>
  <c r="I49" i="1" l="1"/>
  <c r="M48" i="1"/>
  <c r="F34" i="1" l="1"/>
  <c r="H34" i="1" s="1"/>
  <c r="D34" i="1"/>
  <c r="I34" i="1" s="1"/>
  <c r="M34" i="1" l="1"/>
  <c r="J34" i="1"/>
  <c r="G33" i="1" l="1"/>
  <c r="G16" i="1"/>
  <c r="G44" i="1" l="1"/>
  <c r="G49" i="1"/>
  <c r="G34" i="1"/>
  <c r="C6" i="1" l="1"/>
  <c r="D6" i="1"/>
  <c r="F6" i="1"/>
  <c r="J6" i="1" s="1"/>
  <c r="D15" i="1"/>
  <c r="F15" i="1"/>
  <c r="J15" i="1" s="1"/>
  <c r="M16" i="1"/>
  <c r="D17" i="1"/>
  <c r="I17" i="1" s="1"/>
  <c r="F17" i="1"/>
  <c r="H17" i="1" s="1"/>
  <c r="D20" i="1"/>
  <c r="I20" i="1" s="1"/>
  <c r="F20" i="1"/>
  <c r="H20" i="1" s="1"/>
  <c r="D27" i="1"/>
  <c r="F27" i="1"/>
  <c r="D32" i="1"/>
  <c r="I32" i="1" s="1"/>
  <c r="F32" i="1"/>
  <c r="H32" i="1" s="1"/>
  <c r="D41" i="1"/>
  <c r="I41" i="1" s="1"/>
  <c r="F41" i="1"/>
  <c r="H41" i="1" s="1"/>
  <c r="J44" i="1"/>
  <c r="D53" i="1"/>
  <c r="I53" i="1" s="1"/>
  <c r="F53" i="1"/>
  <c r="H53" i="1" s="1"/>
  <c r="C56" i="1"/>
  <c r="D56" i="1"/>
  <c r="F56" i="1"/>
  <c r="J56" i="1" l="1"/>
  <c r="H56" i="1"/>
  <c r="I56" i="1"/>
  <c r="M56" i="1" s="1"/>
  <c r="I6" i="1"/>
  <c r="H6" i="1"/>
  <c r="M44" i="1"/>
  <c r="M49" i="1"/>
  <c r="J49" i="1"/>
  <c r="M20" i="1"/>
  <c r="J20" i="1"/>
  <c r="M53" i="1"/>
  <c r="J53" i="1"/>
  <c r="M17" i="1"/>
  <c r="J17" i="1"/>
  <c r="J41" i="1"/>
  <c r="M41" i="1"/>
  <c r="J32" i="1"/>
  <c r="M32" i="1"/>
  <c r="M27" i="1"/>
  <c r="G53" i="1"/>
  <c r="G41" i="1"/>
  <c r="G6" i="1"/>
  <c r="G56" i="1"/>
  <c r="G32" i="1"/>
  <c r="G17" i="1"/>
  <c r="M15" i="1"/>
  <c r="G15" i="1"/>
  <c r="C58" i="1"/>
  <c r="F58" i="1"/>
  <c r="J58" i="1" s="1"/>
  <c r="D58" i="1"/>
  <c r="I58" i="1" l="1"/>
  <c r="M58" i="1" s="1"/>
  <c r="H58" i="1"/>
  <c r="G58" i="1"/>
</calcChain>
</file>

<file path=xl/sharedStrings.xml><?xml version="1.0" encoding="utf-8"?>
<sst xmlns="http://schemas.openxmlformats.org/spreadsheetml/2006/main" count="163" uniqueCount="160">
  <si>
    <t>Итого</t>
  </si>
  <si>
    <t>1301</t>
  </si>
  <si>
    <t>Обслуживание государственного внутреннего и муниципального долга</t>
  </si>
  <si>
    <t>1300</t>
  </si>
  <si>
    <t>ОБСЛУЖИВАНИЕ ГОСУДАРСТВЕННОГО И МУНИЦИПАЛЬНОГО ДОЛГА</t>
  </si>
  <si>
    <t>1202</t>
  </si>
  <si>
    <t>Периодическая печать и издательства</t>
  </si>
  <si>
    <t>1200</t>
  </si>
  <si>
    <t>СРЕДСТВА МАССОВОЙ ИНФОРМАЦИИ</t>
  </si>
  <si>
    <t>Массовый спорт</t>
  </si>
  <si>
    <t>1100</t>
  </si>
  <si>
    <t>ФИЗИЧЕСКАЯ КУЛЬТУРА И СПОРТ</t>
  </si>
  <si>
    <t>1006</t>
  </si>
  <si>
    <t>Другие вопросы в области социальной политики</t>
  </si>
  <si>
    <t>1004</t>
  </si>
  <si>
    <t>Охрана семьи и детства</t>
  </si>
  <si>
    <t>1003</t>
  </si>
  <si>
    <t>Социальное обеспечение населения</t>
  </si>
  <si>
    <t>1001</t>
  </si>
  <si>
    <t>Пенсионное обеспечение</t>
  </si>
  <si>
    <t>1000</t>
  </si>
  <si>
    <t>СОЦИАЛЬНАЯ ПОЛИТИКА</t>
  </si>
  <si>
    <t>0804</t>
  </si>
  <si>
    <t>Другие вопросы в области культуры, кинематографии</t>
  </si>
  <si>
    <t>0801</t>
  </si>
  <si>
    <t>Культура</t>
  </si>
  <si>
    <t>0800</t>
  </si>
  <si>
    <t>КУЛЬТУРА, КИНЕМАТОГРАФИЯ</t>
  </si>
  <si>
    <t>0709</t>
  </si>
  <si>
    <t>Другие вопросы в области образования</t>
  </si>
  <si>
    <t>0707</t>
  </si>
  <si>
    <t>Молодежная политика и оздоровление детей</t>
  </si>
  <si>
    <t>0702</t>
  </si>
  <si>
    <t>Общее образование</t>
  </si>
  <si>
    <t>0701</t>
  </si>
  <si>
    <t>Дошкольное образование</t>
  </si>
  <si>
    <t>0700</t>
  </si>
  <si>
    <t>ОБРАЗОВАНИЕ</t>
  </si>
  <si>
    <t>0605</t>
  </si>
  <si>
    <t>Другие вопросы в области охраны окружающей среды</t>
  </si>
  <si>
    <t>0600</t>
  </si>
  <si>
    <t>ОХРАНА ОКРУЖАЮЩЕЙ СРЕДЫ</t>
  </si>
  <si>
    <t>0505</t>
  </si>
  <si>
    <t>Другие вопросы в области жилищно-коммунального хозяйства</t>
  </si>
  <si>
    <t>0503</t>
  </si>
  <si>
    <t>Благоустройство</t>
  </si>
  <si>
    <t>0502</t>
  </si>
  <si>
    <t>Коммунальное хозяйство</t>
  </si>
  <si>
    <t>0501</t>
  </si>
  <si>
    <t>Жилищное хозяйство</t>
  </si>
  <si>
    <t>0500</t>
  </si>
  <si>
    <t>ЖИЛИЩНО-КОММУНАЛЬНОЕ ХОЗЯЙСТВО</t>
  </si>
  <si>
    <t>0412</t>
  </si>
  <si>
    <t>Другие вопросы в области национальной экономики</t>
  </si>
  <si>
    <t>0409</t>
  </si>
  <si>
    <t>Дорожное хозяйство (дорожные фонды)</t>
  </si>
  <si>
    <t>0408</t>
  </si>
  <si>
    <t>Транспорт</t>
  </si>
  <si>
    <t>0405</t>
  </si>
  <si>
    <t>Сельское хозяйство и рыболовство</t>
  </si>
  <si>
    <t>0401</t>
  </si>
  <si>
    <t>Общеэкономические вопросы</t>
  </si>
  <si>
    <t>0400</t>
  </si>
  <si>
    <t>НАЦИОНАЛЬНАЯ ЭКОНОМИКА</t>
  </si>
  <si>
    <t>0314</t>
  </si>
  <si>
    <t>Другие вопросы в области национальной безопасности и правоохранительной деятельности</t>
  </si>
  <si>
    <t>0300</t>
  </si>
  <si>
    <t>НАЦИОНАЛЬНАЯ БЕЗОПАСНОСТЬ И ПРАВООХРАНИТЕЛЬНАЯ ДЕЯТЕЛЬНОСТЬ</t>
  </si>
  <si>
    <t>0203</t>
  </si>
  <si>
    <t>Мобилизационная и вневойсковая подготовка</t>
  </si>
  <si>
    <t>0200</t>
  </si>
  <si>
    <t>НАЦИОНАЛЬНАЯ ОБОРОНА</t>
  </si>
  <si>
    <t>0113</t>
  </si>
  <si>
    <t>Другие общегосударственные вопросы</t>
  </si>
  <si>
    <t>0111</t>
  </si>
  <si>
    <t>Резервные фонды</t>
  </si>
  <si>
    <t>0107</t>
  </si>
  <si>
    <t>Обеспечение проведения выборов и референдумов</t>
  </si>
  <si>
    <t>0106</t>
  </si>
  <si>
    <t>Обеспечение деятельности финансовых, налоговых и таможенных органов и органов финансового (финансово-бюджетного) надзора</t>
  </si>
  <si>
    <t>0105</t>
  </si>
  <si>
    <t>Судебная система</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</si>
  <si>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</si>
  <si>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</si>
  <si>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</si>
  <si>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</si>
  <si>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высшего должностного лица субъекта Российской Федерации и муниципального образования</t>
  </si>
  <si>
    <t>0100</t>
  </si>
  <si>
    <t>ОБЩЕГОСУДАРСТВЕННЫЕ ВОПРОСЫ</t>
  </si>
  <si>
    <t>1</t>
  </si>
  <si>
    <t>Наименование расходов</t>
  </si>
  <si>
    <t xml:space="preserve">  </t>
  </si>
  <si>
    <t>Телевидение и радиовещание</t>
  </si>
  <si>
    <t>Физическая культура</t>
  </si>
  <si>
    <t>0407</t>
  </si>
  <si>
    <t>Лесное хозяйство</t>
  </si>
  <si>
    <t>0703</t>
  </si>
  <si>
    <t>Дополнительное образование детей</t>
  </si>
  <si>
    <t>0705</t>
  </si>
  <si>
    <t>Профессиональная подготовка, переподготовка и повышение квалификации</t>
  </si>
  <si>
    <t>Код раздела, подраздела</t>
  </si>
  <si>
    <t>тыс.рублей</t>
  </si>
  <si>
    <t>Спорт высших достижений</t>
  </si>
  <si>
    <t>Показатели уточненной сводной бюджетной росписи</t>
  </si>
  <si>
    <t>% кассового исполнения (к первоначальному плану)</t>
  </si>
  <si>
    <t>7=6-3</t>
  </si>
  <si>
    <t>8=6/3</t>
  </si>
  <si>
    <t>9=4/3</t>
  </si>
  <si>
    <t>10=6/5</t>
  </si>
  <si>
    <t>% кассового исполнения от уточненной сводной бюджетной росписи</t>
  </si>
  <si>
    <t>Защита населения и территории от чрезвычайных ситуаций природного и техногенного характера, пожарная безопасность</t>
  </si>
  <si>
    <t>0310</t>
  </si>
  <si>
    <t>Пояснение различий между первоначально утвержденными показателями расходов и фактическими значениями в случаях, если такие отклонения составили 5% и более как в большую, так и в меньшую сторону от первоначального бюджета</t>
  </si>
  <si>
    <t>Пояснение различий между уточненным планом по расходам и кассовым исполнением в случаях, если такие отклонения составили 5% и более как в большую, так и в меньшую сторону</t>
  </si>
  <si>
    <t>3</t>
  </si>
  <si>
    <t>х</t>
  </si>
  <si>
    <t xml:space="preserve">Информация к отчету об исполнении  
бюджета муниципального образования
городской округ "Охинский" за 2024 год </t>
  </si>
  <si>
    <t>Сведения о фактически произведенных расходах бюджета  муниципального образования городской округ "Охинский" за 2024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t>
  </si>
  <si>
    <t xml:space="preserve">Первоначальные плановые назначения, утвержденные решением Собрания от 21.12.2023
№ 7.7-1 </t>
  </si>
  <si>
    <t>Утверждено Решением о бюджете от 19.12.2024
№ 7.26-1</t>
  </si>
  <si>
    <t>Исполнение расходов за 2024 год</t>
  </si>
  <si>
    <t>Отклонение исполнения от первоначального плана на 2024 год</t>
  </si>
  <si>
    <t>% исполнения уточненного плана (в ред. Решения № 7.26-1) от первоначального плана</t>
  </si>
  <si>
    <t>Фактическое исполнение выше первоначального плана на 1207,6 тыс. руб. или на 11,8%, в связи с повышением заработной платы с 01.12.2024 года, увеличением командировочных расходов</t>
  </si>
  <si>
    <t>Фактическое исполнение выше первоначального плана на 1930,8 тыс. руб. или на 11,5%, в связи с повышением заработной платы с 01.12.2024 года, увеличением расходов на проезд в отпуск</t>
  </si>
  <si>
    <t>Фактическое исполнение выше первоначального плана на 90888,8 тыс. руб. или на 63,2%, в связи: с повышением заработной платы работникам казенных учреждений с 01.01.2024 года, работникам органов местного самоуправления с 01.12.2024 года; выделением средств на обеспечение деятельности органов местного самоуправления (текущее содержание здания, приобретение запчастей и ГСМ для служебных автомобилей, командировочные расходы); приобретением имущества (здание почты) в собственность муниципального образования; возмещением по исполнительным листам за изъятые нежилые помещения</t>
  </si>
  <si>
    <t xml:space="preserve">Фактическое исполнение ниже от первоначального плана на 616,7 тыс. руб. или на 18,7%, в связи с сокращением расходов на реализацию муниципальной программы "Защита населения и территории муниципального образования городской округ "Охинский" от чрезвычайных ситуаций природного и техногенного характера, обеспечение пожарной безопасности и безопасности на водных объектах"
</t>
  </si>
  <si>
    <t xml:space="preserve">Фактическое исполнение ниже от первоначального плана на 110,7 тыс. руб. или на 49,4%, в связи с сокращением расходов на реализацию муниципальной программы "Развитие физической культуры, спорта и повышение эффективности молодежной политики в муниципальном образовании городской округ "Охинский" подпрограмма "Профилактика терроризма, экстремизма, наркомании и правонарушений в муниципальном образовании городской округ "Охинский"
</t>
  </si>
  <si>
    <t>0102</t>
  </si>
  <si>
    <t>Фактическое исполнение выше первоначального плана на 317,6 тыс. руб. или на 9,4%, 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муниципальном образовании городской округ "Охинский" подпрограмма "Организация отдыха, оздоровления и занятости детей и молодежи муниципального образования городской округ "Охинский" (субсидия на организацию трудовой занятости несовершеннолетних от 14 до 18 лет в свободное от учебы время муниципальным бюджетным учреждениям;  субвенция на реализацию Закона Сахалинской области от 23.12.2005 № 106-ЗО "О дополнительной гарантии молодежи, проживающей и работающей в Сахалинской области")</t>
  </si>
  <si>
    <t xml:space="preserve">Фактическое исполнение ниже от первоначального плана на 3000,0 тыс. руб. или на 100%, в связи с сокращением бюджетных ассигнований резервного фонда на 1380,0 тыс.руб. и распределением резервного фонда муниципального образования городской округ "Охинский" по подразделам
</t>
  </si>
  <si>
    <t>Фактическое исполнение выше первоначального плана на 16860,7 тыс. руб. или на 164,1%, в связи с увеличением расходов на реализацию муниципальной программы "Совершенствование муниципального управления", связанных с увеличением  субсидии на возмещение затрат в связи с оказанием услуг при осуществлении перевозок пассажиров автомобильным транспортом общего пользования</t>
  </si>
  <si>
    <t>Фактическое исполнение выше первоначального плана на 220231,3 тыс. руб. или на 59,2%, в связи с увеличением расходов на реализацию муниципальной программы "Совершенствование и развитие дорожного хозяйства, повышение безопасности дорожного движения в муниципальном образовании городской округ "Охинский" (выполнение работ по капитальному и текущему ремонту автомобильных дорог общего пользования местного значения, приобретение дорожной техники), на реализацию муниципальной программы "Формирование современной городской среды на территории муниципального образования городской округ "Охинский" (выполнение работ по капитальному ремонту дворовых территорий многоквартирных домов, проездов к дворовым территориям многоквартирных домов населенных пунктов)</t>
  </si>
  <si>
    <t>Фактическое исполнение выше первоначального плана на 434,3 тыс. руб. или на 100%, в связи с увеличением расходов на реализацию муниципальной программы "Совершенствование системы управления муниципальным имуществом в муниципальном образовании городской округ "Охинский" в сумме 300,0 тыс.руб. на проведение работ по разработке лесохозяйственного регламента городских лесов, на реализацию муниципальной программы "Защита населения и территории муниципального образования городской округ "Охинский" от чрезвычайных ситуаций природного и техногенного характера, обеспечение пожарной безопасности и безопасности на водных объектах" в сумме 134,3 тыс. руб. на проведение работ по тушению природных пожаров на территории муниципального образования городской округ "Охинский"</t>
  </si>
  <si>
    <t>Фактическое исполнение выше первоначального плана на 1556,9 тыс. руб. или на 13,1%, в связи с сокращением расходов на реализацию муниципальной программы «Совершенствование муниципального управления муниципального образования городской округ «Охинский» в сумме 396,0 тыс.руб. (раздел "Устойчивое развитие коренных малочисленных народов Севера Сахалинской области"), увеличением расходов на реализацию муниципальной программы "Развитие сельского хозяйства муниципального образования городской округ "Охинский" в сумме 1952,9 тыс.руб. (мероприятие "Государственная поддержка животноводства в личных подсобных хозяйствах")</t>
  </si>
  <si>
    <t>Фактическое исполнение выше первоначального плана на 2083408,6 тыс. руб. или на 145,2%, в связи с выделением дополнительных средств из областного и местного бюджета на реализацию муниципальной программы "Обеспечение населения муниципального образования городской округ "Охинский" качественным жильем" на денежное возмещение за изымаемые жилые помещения, переселение граждан из аварийного жилья, ликвидацию аварийного и непригодного для проживания жилищного фонда, на реализацию муниципальной программы "Обеспечение населения муниципального образования городской округ "Охинский" качественными услугами ЖКХ" мероприятия по капитальному ремонту и реконструкции жилищного фонда, мероприятия по созданию условий для управления многоквартирными домами, коммунальные услуги на содержание пустующих муниципальных жилых (нежилых) помещений и общего имущества в многоквартирных домах на террритории МО ГО "Охинский", на реализацию муниципальной программы "Совершенствование системы управления муниципальным имуществом в муниципальном образовании городской округ "Охинский" выполнение работ по капитальному ремонту муниципальных жилых помещений</t>
  </si>
  <si>
    <t>Фактическое исполнение выше первоначального плана на 488209,9 тыс. руб. или на 144,3%, в связи с выделением дополнительных средств из бюджета на реализацию муниципальной программы "Обеспечение населения муниципального образования городской округ "Охинский" качественными услугами ЖКХ" на подпрограмму "Чистая вода", коммунальные услуги на содержание пустующих муниципальных жилых (нежилых) помещений и общего имущества в многоквартирных домах на террритории МО ГО "Охинский",  мероприятия по обеспечению безаварийной работы жилищно-коммунального комплекса, Организация электро-,тепло и газоснабжения; Организация электроснабжения в с. Рыбновск и с. Рыбное, на реализацию муниципальной программы "Совершенствование системы управления муниципальным имуществом в муниципальном образовании городской округ "Охинский" - субсидия муниципальным казенным предприятиям на возмещение и (или) финансовое обеспечение затрат, связанных с производством (реализацией) товаров, выполнением работ и оказанием услуг в сфере жилищно-коммунального хозяйства, оказание финансовой помощи муниципальным унитарным (казенным)предприятиям, субсидия на финансовое обеспечение затрат, связанных с ремонтом объектов муниципальной собственности, переданной в хозяйственное ведение муниципальным унитарным предприятиям</t>
  </si>
  <si>
    <t>Фактическое исполнение выше первоначального плана на 43098,7 тыс. руб. или на 31%, в связи с выделением средств на реализацию муниципальной программы "Обеспечение населения муниципального образования городской округ "Охинский" качественными услугами ЖКХ" мероприятия по ликвидации несанкционированных свалок; капитальный ремонт, устройство и реконструкция уличного освещения г. Охи и сел; энергоснабжение, содержание и установка линий и оборудования уличного освещения г.Охи и сел, на реализацию муниципальной программы "Формирование современной городской среды на территории муниципального образования городской округ "Охинский" капитальный ремонт дворовых территорий многоквартирных домов; капитальный ремонт и ремонт прочих территорий (пешеходные зоны, тротуары, площади и скверы); прочие мероприятия по благоустройству муниципального образования городской округ "Охинский"</t>
  </si>
  <si>
    <t xml:space="preserve">Фактическое исполнение выше первоначального плана на 11226,6 тыс. руб.или на 24,1%, в связи с увеличением средств на финансовое обеспечение деятельности муниципального казенного учреждения "Управление капитального строительства городского округа "Охинский".
</t>
  </si>
  <si>
    <t>Фактическое исполнение выше первоначального плана на 81213,4 тыс. руб.или на 10,4%, 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на капитальный ремонт кровли здания МБДОУ детский сад №10 "Золушка" г.Охи, благоустройство территории, обустройство травмобезопасного покрытия игровой площадки МБДОУ детский сад №5 "Звездочка" г.Охи, выделением субвенции на реализацию Закона Сахалинской области от 18.03.2014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</si>
  <si>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Фактическое исполнение выше первоначального плана на 64037,9 тыс. руб.или на 7,2%, 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дополнительным выделением средств по субвенции на реализацию Закона Сахалинской области от 18.03.2014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 выделением средств на укрепление материально-технической базы общеобразовательных организаций, субсидию на развитие образования</t>
  </si>
  <si>
    <t>Фактическое исполнение выше первоначального плана на 15678,6 тыс. руб.или на 10,8%, в связи с увеличением средств из областного и местного бюджета на реализацию муниципальной программы "Развитие образования в муниципальном образовании городской округ "Охинский" дополнительным выделением средств по субвенции на реализацию Закона Сахалинской области от 18.03.2014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t>
  </si>
  <si>
    <t>Фактическое исполнение ниже первоначального плана на 848,4 тыс. руб. или на 32,4%, в связи с сокращением расходов на повышение квалификации</t>
  </si>
  <si>
    <t>Фактическое исполнение ниже первоначального плана на 1907,0 тыс. руб. или на 49,4%, в связи с сокращением расходов на реализацию муниципальной программы "Развитие физической культуры, спорта и повышение эффективности молодежной политики в муниципальном образовании городской округ "Охинский" мероприятия интеграция молодежи в социокультурные отношения, социализация молодежи, находящейся в трудной жизненной ситуации и профилактика ассоциальных явлений среди молодежи</t>
  </si>
  <si>
    <t>Фактическое исполнение ниже первоначального плана на 4100,4 тыс. руб. или на 10,0%, в связи с сокращением управления по культуре, спорту и делам молодежи и созданием департамента соцразвития расходы на содержание органов местного самоуправления перемещены на подраздел 0113; увеличением расходов на реализацию муниципальной программы "Развитие культуры в муниципальном образовании городской округ "Охинский" по мероприятиям: развитие социально-культурной деятельности; выделением средств на обеспечение деятельности муниципальных учреждений</t>
  </si>
  <si>
    <t>Фактическое исполнение выше первоначального плана на 29394,6 тыс. руб. или на 15,2%, в связи с увеличением расходов на реализацию муниципальной программы "Развитие культуры в муниципальном образовании городской округ "Охинский" по мероприятиям развитие библиотечного дела, развитие культурно-досугового обслуживания населения</t>
  </si>
  <si>
    <t>Фактическое исполнение ниже первоначального плана на 1601,9 тыс. руб. или на 10,2%, в связи с сокращением расходов на реализацию муниципальной программы  "Совершенствование муниципального управления", связанных с сокращением потребности на пенсионное обеспечение</t>
  </si>
  <si>
    <t>Фактическое исполнение выше первоначального плана на 11394,3 тыс. руб. или на 133,6%, в связи увеличением расходов на муниципальную программу "Совершенствование системы управления муниципальным имуществом в муниципальном образовании городской округ "Охинский" - субсидия муниципальным унитарным предприятиям, на возмещение части экономически обоснованных затрат по содержанию муниципального имущества; субсидия на финансовое обеспечение затрат, связанных с ремонтом объектов муниципальной собственности; субсидия на возмещение затрат, связанных с содержанием, обслуживанием и эксплуатацией муниципального имущества, увеличением расходов за счет областного и местного бюджета на муниципальную программу "Поддержка и развитие малого и среднего предпринимательства в муниципальном образовании городской округ "Охинский", увеличением расходов на муниципальную программу  "Обеспечение населения муниципального образования городской округ "Охинский" качественным жильем" мероприятие "Развитие системы градостроительной деятельности", увеличением расходов на реализацию муниципальной программы "Развитие физической культуры, спорта и повышение эффективности молодежной политики в муниципальном образовании городской округ "Охинский" мероприятие "Строительство, реконструкция, капитальный ремонт объектов и сооружений"</t>
  </si>
  <si>
    <t>Фактическое исполнение ниже первоначального плана на 10935,4 тыс. руб. или на 18,2%, в связи с сокращением расходов на реализацию муниципальной программы "Развитие образования в муниципальном образовании городской округ "Охинский", связанных с сокращением расходов на обеспечение питанием обучающихся образовательных учреждений</t>
  </si>
  <si>
    <t xml:space="preserve">Фактическое исполнение выше первоначального плана на 43968,3 тыс. руб. или на 47,6%, в связи с увеличением расходов на реализацию муниципальной программы "Развитие образования в муниципальном образовании городской округ "Охинский", связанных с увеличением субвенции на реализацию Закона Сахалинской области от 03.08.2009 № 80-ЗО "О наделении органов местного самоуправления государственными полномочиями Сахалинской области по опеке и попечительству", расходов на развитие инфраструктуры доступности качественного дошкольного образования (компенсация родительской платы) </t>
  </si>
  <si>
    <t>Фактическое исполнение выше первоначального плана на 3419,1 тыс. руб. или на 44,0%, в связи с выделением из резервного фонда материальной помощи гражданам оказавшимся в трудной жизненной ситуации, членам семей погибших (умерших) в ходе специальной военной операции</t>
  </si>
  <si>
    <t>Фактическое исполнение выше первоначального плана на 9771,3 тыс. руб. или на 20,7%, 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увеличением расходов на укрепление материально-технической базы и устранение предписаний контролирующих органов, финансовое обеспечение государственного (муниципального) задания на оказание государственных (муниципальных) услуг (выполнение работ)</t>
  </si>
  <si>
    <t>Фактическое исполнение выше первоначального плана на 3555,2 тыс. руб. или на 63,4%, 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увеличением расходов по субсидии на финансирование спортивных и физкультурно-оздоровительных мероприятий;  субсидии муниципальным образованиям на развитие физической культуры и спорта (организация физкультурно-спортивной работы по месту жительства среди населения Сахалинской области)</t>
  </si>
  <si>
    <t>Фактическое исполнение выше первоначального плана на 16941,6 тыс. руб. или на 15,2%, в связи с увеличением расходов на реализацию муниципальной программы "Развитие физической культуры, спорта и повышение эффективности молодежной политики в МО ГО "Охинский", увеличением расходов по субсидии на укрепление материально-технической базы и устранение предписаний контролирующих органов;  субсидии муниципальным образованиям на развитие физической культуры и спорта (реализация дополнительных образовательных программ спортивной подготовки (выезды по базовым видам спорта, приобретение экипировки и инвентаря))</t>
  </si>
  <si>
    <t>Фактическое исполнение выше первоначального плана на 3976,1 тыс. руб. или на 78,1%, в связи с выделением средств на дополнительную потребность</t>
  </si>
  <si>
    <t>Фактическое исполнение выше первоначального плана на 5900,6 тыс. руб. или на 57,5%, в связи с выделением средств на дополнительную потребность</t>
  </si>
  <si>
    <t>Фактическое исполнение ниже первоначального плана на 266,0 тыс. руб. или на 53,2%, в связи с сокращением потребности по процентным платежам по муниципальному долгу</t>
  </si>
  <si>
    <t>Основое увеличение плановых назначений связано с предоставлением дополнительных безвозмездных поступлений из областного бюджета, увеличением расходов за счет остатков по налоговым и неналоговым доходам по состоянию на 01.01.2024 года</t>
  </si>
  <si>
    <t>Остаток бюджетных ассигнований по программе "Развитие образования в муниципальном образовании городской округ "Охинский" подпрограмма "Повышение доступности и качества общего образования, в том числе в сельской местности" мероприятия по обеспечению питанием обучающихся образовательных учреждений;</t>
  </si>
  <si>
    <t>Не полное финансирование муниципального задания, в связи с арестом счета по исполнительному листу, по которму велись судебные разбирательства в части начисленных сумм. В 2025 году первым кассационным судом общей юрисдикции принято решение о приостановлении исполнения судебного акта. Остаток субсидии  по соглашению №1/2024 от 28.12.2023 в сумме 1118,4 тыс. рублей включен в расходы ГРБС на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</si>
</sst>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_ ;\-#,##0.0\ "/>
    <numFmt numFmtId="167" formatCode="0.0%"/>
  </numFmts>
  <fonts count="33" x14ac:knownFonts="1">
    <font>
      <sz val="11"/>
      <color theme="1"/>
      <name val="Calibri"/>
      <family val="2"/>
      <charset val="204"/>
      <scheme val="minor"/>
    </font>
    <font>
      <sz val="11"/>
      <color rgb="FFFF0000"/>
      <name val="Calibri"/>
      <family val="2"/>
      <charset val="204"/>
      <scheme val="minor"/>
    </font>
    <font>
      <b/>
      <sz val="11"/>
      <color rgb="FFC00000"/>
      <name val="Calibri"/>
      <family val="2"/>
      <charset val="204"/>
      <scheme val="minor"/>
    </font>
    <font>
      <b/>
      <sz val="11"/>
      <color rgb="FF7030A0"/>
      <name val="Calibri"/>
      <family val="2"/>
      <charset val="204"/>
      <scheme val="minor"/>
    </font>
    <font>
      <sz val="12"/>
      <color theme="1"/>
      <name val="Calibri"/>
      <family val="2"/>
      <charset val="204"/>
      <scheme val="minor"/>
    </font>
    <font>
      <sz val="10"/>
      <name val="Times New Roman"/>
      <family val="1"/>
      <charset val="204"/>
    </font>
    <font>
      <b/>
      <sz val="10"/>
      <color rgb="FFC00000"/>
      <name val="Times New Roman"/>
      <family val="1"/>
      <charset val="204"/>
    </font>
    <font>
      <b/>
      <sz val="10"/>
      <color rgb="FF7030A0"/>
      <name val="Times New Roman"/>
      <family val="1"/>
      <charset val="204"/>
    </font>
    <font>
      <sz val="12"/>
      <name val="Times New Roman"/>
      <family val="1"/>
      <charset val="204"/>
    </font>
    <font>
      <sz val="10"/>
      <color rgb="FFFF0000"/>
      <name val="Times New Roman"/>
      <family val="1"/>
      <charset val="204"/>
    </font>
    <font>
      <sz val="8"/>
      <name val="Arial"/>
      <family val="2"/>
      <charset val="204"/>
    </font>
    <font>
      <sz val="14"/>
      <name val="Times New Roman"/>
      <family val="1"/>
      <charset val="204"/>
    </font>
    <font>
      <sz val="12"/>
      <color rgb="FFFF0000"/>
      <name val="Times New Roman"/>
      <family val="1"/>
      <charset val="204"/>
    </font>
    <font>
      <b/>
      <sz val="12"/>
      <color rgb="FFFF0000"/>
      <name val="Times New Roman"/>
      <family val="1"/>
      <charset val="204"/>
    </font>
    <font>
      <b/>
      <sz val="12"/>
      <name val="Times New Roman"/>
      <family val="1"/>
      <charset val="204"/>
    </font>
    <font>
      <sz val="12"/>
      <color theme="1"/>
      <name val="Times New Roman"/>
      <family val="1"/>
      <charset val="204"/>
    </font>
    <font>
      <sz val="10"/>
      <color rgb="FF0070C0"/>
      <name val="Times New Roman"/>
      <family val="1"/>
      <charset val="204"/>
    </font>
    <font>
      <sz val="11"/>
      <name val="Times New Roman"/>
      <family val="1"/>
      <charset val="204"/>
    </font>
    <font>
      <b/>
      <sz val="11"/>
      <name val="Times New Roman"/>
      <family val="1"/>
      <charset val="204"/>
    </font>
    <font>
      <sz val="10"/>
      <color rgb="FF00B0F0"/>
      <name val="Times New Roman"/>
      <family val="1"/>
      <charset val="204"/>
    </font>
    <font>
      <sz val="10"/>
      <color theme="6" tint="-0.499984740745262"/>
      <name val="Times New Roman"/>
      <family val="1"/>
      <charset val="204"/>
    </font>
    <font>
      <sz val="14"/>
      <color rgb="FFFF0000"/>
      <name val="Times New Roman"/>
      <family val="1"/>
      <charset val="204"/>
    </font>
    <font>
      <b/>
      <sz val="16"/>
      <color rgb="FF7030A0"/>
      <name val="Times New Roman"/>
      <family val="1"/>
      <charset val="204"/>
    </font>
    <font>
      <sz val="11"/>
      <color theme="1"/>
      <name val="Times New Roman"/>
      <family val="1"/>
      <charset val="204"/>
    </font>
    <font>
      <sz val="11"/>
      <name val="Calibri"/>
      <family val="2"/>
      <scheme val="minor"/>
    </font>
    <font>
      <sz val="10"/>
      <color rgb="FF000000"/>
      <name val="Arial Cyr"/>
    </font>
    <font>
      <b/>
      <sz val="12"/>
      <color rgb="FF000000"/>
      <name val="Arial Cyr"/>
    </font>
    <font>
      <b/>
      <sz val="10"/>
      <color rgb="FF000000"/>
      <name val="Arial CYR"/>
    </font>
    <font>
      <sz val="10"/>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CCFFFF"/>
      </patternFill>
    </fill>
    <fill>
      <patternFill patternType="solid">
        <fgColor rgb="FFC0C0C0"/>
      </patternFill>
    </fill>
  </fills>
  <borders count="16">
    <border>
      <left/>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s>
  <cellStyleXfs count="36">
    <xf numFmtId="0" fontId="0" fillId="0" borderId="0"/>
    <xf numFmtId="49" fontId="10" fillId="0" borderId="1">
      <alignment horizontal="center" wrapText="1"/>
    </xf>
    <xf numFmtId="0" fontId="24" fillId="0" borderId="0"/>
    <xf numFmtId="0" fontId="25" fillId="0" borderId="0">
      <alignment wrapText="1"/>
    </xf>
    <xf numFmtId="0" fontId="25" fillId="0" borderId="0"/>
    <xf numFmtId="0" fontId="26" fillId="0" borderId="0">
      <alignment horizontal="center" wrapText="1"/>
    </xf>
    <xf numFmtId="0" fontId="26" fillId="0" borderId="0">
      <alignment horizontal="center"/>
    </xf>
    <xf numFmtId="0" fontId="25" fillId="0" borderId="0">
      <alignment horizontal="right"/>
    </xf>
    <xf numFmtId="0" fontId="25" fillId="0" borderId="5">
      <alignment horizontal="center" vertical="center" wrapText="1"/>
    </xf>
    <xf numFmtId="0" fontId="27" fillId="0" borderId="5">
      <alignment vertical="top" wrapText="1"/>
    </xf>
    <xf numFmtId="49" fontId="25" fillId="0" borderId="5">
      <alignment horizontal="center" vertical="top" shrinkToFit="1"/>
    </xf>
    <xf numFmtId="4" fontId="27" fillId="4" borderId="5">
      <alignment horizontal="right" vertical="top" shrinkToFit="1"/>
    </xf>
    <xf numFmtId="10" fontId="27" fillId="4" borderId="5">
      <alignment horizontal="right" vertical="top" shrinkToFit="1"/>
    </xf>
    <xf numFmtId="0" fontId="27" fillId="0" borderId="5">
      <alignment horizontal="left"/>
    </xf>
    <xf numFmtId="4" fontId="27" fillId="3" borderId="5">
      <alignment horizontal="right" vertical="top" shrinkToFit="1"/>
    </xf>
    <xf numFmtId="10" fontId="27" fillId="3" borderId="5">
      <alignment horizontal="right" vertical="top" shrinkToFit="1"/>
    </xf>
    <xf numFmtId="0" fontId="25" fillId="0" borderId="0">
      <alignment horizontal="left" wrapText="1"/>
    </xf>
    <xf numFmtId="0" fontId="24" fillId="0" borderId="0"/>
    <xf numFmtId="0" fontId="24" fillId="0" borderId="0"/>
    <xf numFmtId="0" fontId="24" fillId="0" borderId="0"/>
    <xf numFmtId="0" fontId="25" fillId="0" borderId="0"/>
    <xf numFmtId="0" fontId="25" fillId="0" borderId="0"/>
    <xf numFmtId="0" fontId="25" fillId="5" borderId="0"/>
    <xf numFmtId="0" fontId="25" fillId="5" borderId="6"/>
    <xf numFmtId="0" fontId="25" fillId="5" borderId="7"/>
    <xf numFmtId="49" fontId="25" fillId="0" borderId="5">
      <alignment horizontal="left" vertical="top" wrapText="1" indent="2"/>
    </xf>
    <xf numFmtId="4" fontId="25" fillId="0" borderId="5">
      <alignment horizontal="right" vertical="top" shrinkToFit="1"/>
    </xf>
    <xf numFmtId="10" fontId="25" fillId="0" borderId="5">
      <alignment horizontal="right" vertical="top" shrinkToFit="1"/>
    </xf>
    <xf numFmtId="0" fontId="25" fillId="5" borderId="7">
      <alignment shrinkToFit="1"/>
    </xf>
    <xf numFmtId="0" fontId="25" fillId="5" borderId="8"/>
    <xf numFmtId="0" fontId="25" fillId="5" borderId="7">
      <alignment horizontal="center"/>
    </xf>
    <xf numFmtId="0" fontId="25" fillId="5" borderId="7">
      <alignment horizontal="left"/>
    </xf>
    <xf numFmtId="0" fontId="25" fillId="5" borderId="8">
      <alignment horizontal="center"/>
    </xf>
    <xf numFmtId="0" fontId="25" fillId="5" borderId="8">
      <alignment horizontal="left"/>
    </xf>
    <xf numFmtId="4" fontId="27" fillId="4" borderId="5">
      <alignment horizontal="right" vertical="top" shrinkToFit="1"/>
    </xf>
    <xf numFmtId="164" fontId="27" fillId="4" borderId="5">
      <alignment horizontal="right" vertical="top" shrinkToFit="1"/>
    </xf>
  </cellStyleXfs>
  <cellXfs count="119">
    <xf numFmtId="0" fontId="0" fillId="0" borderId="0" xfId="0"/>
    <xf numFmtId="0" fontId="0" fillId="0" borderId="0" xfId="0" applyBorder="1"/>
    <xf numFmtId="0" fontId="2" fillId="0" borderId="0" xfId="0" applyFont="1" applyBorder="1"/>
    <xf numFmtId="0" fontId="3" fillId="0" borderId="0" xfId="0" applyFont="1" applyBorder="1"/>
    <xf numFmtId="0" fontId="5" fillId="0" borderId="0" xfId="0" applyFont="1" applyFill="1" applyAlignment="1">
      <alignment vertical="top" wrapText="1"/>
    </xf>
    <xf numFmtId="0" fontId="6" fillId="0" borderId="0" xfId="0" applyFont="1" applyFill="1" applyAlignment="1">
      <alignment vertical="top" wrapText="1"/>
    </xf>
    <xf numFmtId="0" fontId="7" fillId="0" borderId="0" xfId="0" applyFont="1" applyFill="1" applyAlignment="1">
      <alignment vertical="top" wrapText="1"/>
    </xf>
    <xf numFmtId="0" fontId="5" fillId="0" borderId="0" xfId="0" applyFont="1" applyFill="1" applyAlignment="1">
      <alignment horizontal="left" vertical="top" wrapText="1"/>
    </xf>
    <xf numFmtId="165" fontId="12" fillId="2" borderId="0" xfId="0" applyNumberFormat="1" applyFont="1" applyFill="1" applyBorder="1" applyAlignment="1">
      <alignment horizontal="center" wrapText="1"/>
    </xf>
    <xf numFmtId="164" fontId="13" fillId="2" borderId="0" xfId="0" applyNumberFormat="1" applyFont="1" applyFill="1" applyBorder="1" applyAlignment="1">
      <alignment horizontal="center" vertical="top" wrapText="1"/>
    </xf>
    <xf numFmtId="49" fontId="8" fillId="2" borderId="0" xfId="0" applyNumberFormat="1" applyFont="1" applyFill="1" applyBorder="1" applyAlignment="1">
      <alignment horizontal="center" vertical="top" wrapText="1"/>
    </xf>
    <xf numFmtId="0" fontId="14" fillId="2" borderId="0" xfId="0" applyFont="1" applyFill="1" applyBorder="1" applyAlignment="1">
      <alignment horizontal="center" vertical="top" wrapText="1"/>
    </xf>
    <xf numFmtId="0" fontId="14" fillId="2" borderId="0" xfId="0" applyFont="1" applyFill="1" applyBorder="1" applyAlignment="1">
      <alignment horizontal="left" vertical="top" wrapText="1"/>
    </xf>
    <xf numFmtId="165" fontId="7" fillId="0" borderId="0" xfId="0" applyNumberFormat="1" applyFont="1" applyFill="1" applyAlignment="1">
      <alignment vertical="top" wrapText="1"/>
    </xf>
    <xf numFmtId="164" fontId="5" fillId="0" borderId="0" xfId="0" applyNumberFormat="1" applyFont="1" applyFill="1" applyAlignment="1">
      <alignment vertical="top" wrapText="1"/>
    </xf>
    <xf numFmtId="164" fontId="5" fillId="2" borderId="0" xfId="0" applyNumberFormat="1" applyFont="1" applyFill="1" applyBorder="1" applyAlignment="1">
      <alignment vertical="top" wrapText="1"/>
    </xf>
    <xf numFmtId="164" fontId="5" fillId="2" borderId="0" xfId="0" applyNumberFormat="1" applyFont="1" applyFill="1" applyAlignment="1">
      <alignment vertical="top" wrapText="1"/>
    </xf>
    <xf numFmtId="0" fontId="5" fillId="0" borderId="0" xfId="0" applyFont="1" applyFill="1" applyBorder="1" applyAlignment="1">
      <alignment vertical="top" wrapText="1"/>
    </xf>
    <xf numFmtId="164" fontId="6" fillId="0" borderId="0" xfId="0" applyNumberFormat="1" applyFont="1" applyFill="1" applyBorder="1" applyAlignment="1">
      <alignment vertical="top" wrapText="1"/>
    </xf>
    <xf numFmtId="164" fontId="16" fillId="0" borderId="0" xfId="0" applyNumberFormat="1" applyFont="1" applyFill="1" applyAlignment="1">
      <alignment vertical="top" wrapText="1"/>
    </xf>
    <xf numFmtId="164" fontId="7" fillId="0" borderId="0" xfId="0" applyNumberFormat="1" applyFont="1" applyFill="1" applyAlignment="1">
      <alignment vertical="top" wrapText="1"/>
    </xf>
    <xf numFmtId="164" fontId="6" fillId="0" borderId="0" xfId="0" applyNumberFormat="1" applyFont="1" applyFill="1" applyAlignment="1">
      <alignment vertical="top" wrapText="1"/>
    </xf>
    <xf numFmtId="0" fontId="16" fillId="0" borderId="0" xfId="0" applyFont="1" applyFill="1" applyAlignment="1">
      <alignment vertical="top" wrapText="1"/>
    </xf>
    <xf numFmtId="0" fontId="5" fillId="2" borderId="0" xfId="0" applyFont="1" applyFill="1" applyAlignment="1">
      <alignment vertical="top" wrapText="1"/>
    </xf>
    <xf numFmtId="0" fontId="19" fillId="0" borderId="0" xfId="0" applyFont="1" applyFill="1" applyAlignment="1">
      <alignment vertical="top" wrapText="1"/>
    </xf>
    <xf numFmtId="0" fontId="20" fillId="0" borderId="0" xfId="0" applyFont="1" applyFill="1" applyAlignment="1">
      <alignment vertical="top" wrapText="1"/>
    </xf>
    <xf numFmtId="0" fontId="22" fillId="0" borderId="0" xfId="0" applyFont="1" applyFill="1" applyAlignment="1">
      <alignment vertical="top" wrapText="1"/>
    </xf>
    <xf numFmtId="0" fontId="9" fillId="0" borderId="0" xfId="0" applyFont="1" applyFill="1" applyAlignment="1">
      <alignment vertical="top" wrapText="1"/>
    </xf>
    <xf numFmtId="0" fontId="9" fillId="2" borderId="2" xfId="0" applyFont="1" applyFill="1" applyBorder="1" applyAlignment="1">
      <alignment vertical="top" wrapText="1"/>
    </xf>
    <xf numFmtId="0" fontId="1" fillId="0" borderId="0" xfId="0" applyFont="1" applyBorder="1"/>
    <xf numFmtId="164" fontId="5" fillId="2" borderId="0" xfId="0" applyNumberFormat="1" applyFont="1" applyFill="1" applyAlignment="1">
      <alignment horizontal="center" vertical="top" wrapText="1"/>
    </xf>
    <xf numFmtId="0" fontId="8" fillId="2" borderId="0" xfId="0" applyFont="1" applyFill="1" applyAlignment="1">
      <alignment horizontal="center" vertical="top" wrapText="1"/>
    </xf>
    <xf numFmtId="164" fontId="14" fillId="2" borderId="2" xfId="0" applyNumberFormat="1" applyFont="1" applyFill="1" applyBorder="1" applyAlignment="1">
      <alignment horizontal="center" vertical="top" wrapText="1"/>
    </xf>
    <xf numFmtId="0" fontId="5" fillId="2" borderId="0" xfId="0" applyFont="1" applyFill="1" applyAlignment="1">
      <alignment horizontal="center" vertical="top" wrapText="1"/>
    </xf>
    <xf numFmtId="49" fontId="5" fillId="2" borderId="0" xfId="0" applyNumberFormat="1" applyFont="1" applyFill="1" applyAlignment="1">
      <alignment horizontal="center" vertical="top" wrapText="1"/>
    </xf>
    <xf numFmtId="164" fontId="9" fillId="2" borderId="0" xfId="0" applyNumberFormat="1" applyFont="1" applyFill="1" applyBorder="1" applyAlignment="1">
      <alignment horizontal="center" vertical="top" wrapText="1"/>
    </xf>
    <xf numFmtId="164" fontId="9" fillId="2" borderId="0" xfId="0" applyNumberFormat="1" applyFont="1" applyFill="1" applyAlignment="1">
      <alignment horizontal="center" vertical="top" wrapText="1"/>
    </xf>
    <xf numFmtId="0" fontId="0" fillId="2" borderId="0" xfId="0" applyFill="1" applyBorder="1" applyAlignment="1">
      <alignment horizontal="center"/>
    </xf>
    <xf numFmtId="164" fontId="1" fillId="2" borderId="0" xfId="0" applyNumberFormat="1" applyFont="1" applyFill="1" applyBorder="1" applyAlignment="1">
      <alignment horizontal="center"/>
    </xf>
    <xf numFmtId="164" fontId="0" fillId="2" borderId="0" xfId="0" applyNumberFormat="1" applyFill="1" applyBorder="1" applyAlignment="1">
      <alignment horizontal="center"/>
    </xf>
    <xf numFmtId="0" fontId="4" fillId="2" borderId="0" xfId="0" applyFont="1" applyFill="1" applyBorder="1" applyAlignment="1">
      <alignment horizontal="center"/>
    </xf>
    <xf numFmtId="0" fontId="14" fillId="2" borderId="2" xfId="0" applyFont="1" applyFill="1" applyBorder="1" applyAlignment="1">
      <alignment horizontal="left" vertical="top" wrapText="1"/>
    </xf>
    <xf numFmtId="0" fontId="5" fillId="2" borderId="2" xfId="0" applyFont="1" applyFill="1" applyBorder="1" applyAlignment="1">
      <alignment vertical="top" wrapText="1"/>
    </xf>
    <xf numFmtId="0" fontId="23" fillId="0" borderId="0" xfId="0" applyFont="1"/>
    <xf numFmtId="164" fontId="18" fillId="2" borderId="2" xfId="0" applyNumberFormat="1" applyFont="1" applyFill="1" applyBorder="1" applyAlignment="1">
      <alignment horizontal="center" vertical="top" wrapText="1"/>
    </xf>
    <xf numFmtId="167" fontId="14" fillId="2" borderId="2" xfId="0" applyNumberFormat="1" applyFont="1" applyFill="1" applyBorder="1" applyAlignment="1">
      <alignment horizontal="center" vertical="top" wrapText="1"/>
    </xf>
    <xf numFmtId="0" fontId="14" fillId="2" borderId="9" xfId="0" applyFont="1" applyFill="1" applyBorder="1" applyAlignment="1">
      <alignment horizontal="center" vertical="top" wrapText="1"/>
    </xf>
    <xf numFmtId="164" fontId="30" fillId="2" borderId="2" xfId="11" applyNumberFormat="1" applyFont="1" applyFill="1" applyBorder="1" applyAlignment="1" applyProtection="1">
      <alignment horizontal="center" vertical="top" shrinkToFit="1"/>
    </xf>
    <xf numFmtId="164" fontId="29" fillId="2" borderId="2" xfId="11" applyNumberFormat="1" applyFont="1" applyFill="1" applyBorder="1" applyAlignment="1" applyProtection="1">
      <alignment horizontal="center" vertical="center" shrinkToFit="1"/>
    </xf>
    <xf numFmtId="167" fontId="7" fillId="0" borderId="0" xfId="0" applyNumberFormat="1" applyFont="1" applyFill="1" applyAlignment="1">
      <alignment vertical="top" wrapText="1"/>
    </xf>
    <xf numFmtId="0" fontId="5" fillId="2" borderId="2" xfId="0" applyFont="1" applyFill="1" applyBorder="1" applyAlignment="1">
      <alignment horizontal="left" vertical="top" wrapText="1"/>
    </xf>
    <xf numFmtId="0" fontId="5" fillId="2" borderId="3" xfId="0" applyFont="1" applyFill="1" applyBorder="1" applyAlignment="1">
      <alignment vertical="top" wrapText="1"/>
    </xf>
    <xf numFmtId="0" fontId="14" fillId="2" borderId="2" xfId="0" applyFont="1" applyFill="1" applyBorder="1" applyAlignment="1">
      <alignment horizontal="left" vertical="center" wrapText="1"/>
    </xf>
    <xf numFmtId="0" fontId="14" fillId="2" borderId="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5" fillId="2" borderId="9" xfId="0" applyFont="1" applyFill="1" applyBorder="1" applyAlignment="1">
      <alignment horizontal="center" vertical="center" wrapText="1"/>
    </xf>
    <xf numFmtId="49" fontId="15" fillId="2" borderId="9" xfId="0" applyNumberFormat="1" applyFont="1" applyFill="1" applyBorder="1" applyAlignment="1">
      <alignment horizontal="center" vertical="center" wrapText="1"/>
    </xf>
    <xf numFmtId="0" fontId="8" fillId="2" borderId="11" xfId="0" applyFont="1" applyFill="1" applyBorder="1" applyAlignment="1">
      <alignment horizontal="center" vertical="center" wrapText="1"/>
    </xf>
    <xf numFmtId="49" fontId="8" fillId="2" borderId="9" xfId="0" applyNumberFormat="1" applyFont="1" applyFill="1" applyBorder="1" applyAlignment="1">
      <alignment horizontal="center" vertical="center" wrapText="1"/>
    </xf>
    <xf numFmtId="0" fontId="8" fillId="2" borderId="12" xfId="0" applyFont="1" applyFill="1" applyBorder="1" applyAlignment="1">
      <alignment horizontal="center" vertical="center" wrapText="1"/>
    </xf>
    <xf numFmtId="164" fontId="30" fillId="2" borderId="2" xfId="11" applyNumberFormat="1" applyFont="1" applyFill="1" applyBorder="1" applyAlignment="1" applyProtection="1">
      <alignment horizontal="center" vertical="center" shrinkToFit="1"/>
    </xf>
    <xf numFmtId="0" fontId="5" fillId="0" borderId="2" xfId="0" applyFont="1" applyBorder="1" applyAlignment="1">
      <alignment vertical="top" wrapText="1"/>
    </xf>
    <xf numFmtId="167" fontId="8"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xf>
    <xf numFmtId="167" fontId="14" fillId="2" borderId="2" xfId="0" applyNumberFormat="1" applyFont="1" applyFill="1" applyBorder="1" applyAlignment="1">
      <alignment horizontal="center" vertical="center" wrapText="1"/>
    </xf>
    <xf numFmtId="164" fontId="14" fillId="2" borderId="2" xfId="0" applyNumberFormat="1" applyFont="1" applyFill="1" applyBorder="1" applyAlignment="1">
      <alignment horizontal="center" vertical="center" wrapText="1" readingOrder="1"/>
    </xf>
    <xf numFmtId="164" fontId="8" fillId="2" borderId="2" xfId="0" applyNumberFormat="1" applyFont="1" applyFill="1" applyBorder="1" applyAlignment="1">
      <alignment horizontal="center" vertical="center" wrapText="1" readingOrder="1"/>
    </xf>
    <xf numFmtId="164" fontId="15" fillId="2" borderId="2" xfId="0" applyNumberFormat="1" applyFont="1" applyFill="1" applyBorder="1" applyAlignment="1">
      <alignment horizontal="center" vertical="center" wrapText="1" readingOrder="1"/>
    </xf>
    <xf numFmtId="1" fontId="5" fillId="0" borderId="5" xfId="0" applyNumberFormat="1" applyFont="1" applyFill="1" applyBorder="1" applyAlignment="1">
      <alignment horizontal="center" vertical="center" wrapText="1"/>
    </xf>
    <xf numFmtId="49" fontId="8" fillId="2" borderId="11"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wrapText="1"/>
    </xf>
    <xf numFmtId="164" fontId="15" fillId="2" borderId="2" xfId="0" applyNumberFormat="1" applyFont="1" applyFill="1" applyBorder="1" applyAlignment="1">
      <alignment horizontal="center" vertical="center" wrapText="1"/>
    </xf>
    <xf numFmtId="164" fontId="29" fillId="2" borderId="5" xfId="35" applyNumberFormat="1" applyFont="1" applyFill="1" applyAlignment="1" applyProtection="1">
      <alignment horizontal="center" vertical="center" shrinkToFit="1"/>
    </xf>
    <xf numFmtId="164" fontId="8" fillId="2" borderId="5" xfId="35" applyNumberFormat="1" applyFont="1" applyFill="1" applyAlignment="1" applyProtection="1">
      <alignment horizontal="center" vertical="center" shrinkToFit="1"/>
    </xf>
    <xf numFmtId="0" fontId="8" fillId="2" borderId="2" xfId="0" applyFont="1" applyFill="1" applyBorder="1" applyAlignment="1">
      <alignment horizontal="left" vertical="top" wrapText="1"/>
    </xf>
    <xf numFmtId="0" fontId="15" fillId="2" borderId="2" xfId="0" applyFont="1" applyFill="1" applyBorder="1" applyAlignment="1">
      <alignment vertical="top" wrapText="1"/>
    </xf>
    <xf numFmtId="0" fontId="29" fillId="0" borderId="5" xfId="0" applyNumberFormat="1" applyFont="1" applyFill="1" applyBorder="1" applyAlignment="1">
      <alignment vertical="top" wrapText="1"/>
    </xf>
    <xf numFmtId="0" fontId="8" fillId="2" borderId="3" xfId="0" applyNumberFormat="1" applyFont="1" applyFill="1" applyBorder="1" applyAlignment="1" applyProtection="1">
      <alignment horizontal="left" vertical="top" wrapText="1"/>
    </xf>
    <xf numFmtId="0" fontId="8" fillId="2" borderId="3" xfId="0" applyFont="1" applyFill="1" applyBorder="1" applyAlignment="1">
      <alignment vertical="top" wrapText="1"/>
    </xf>
    <xf numFmtId="0" fontId="28" fillId="2" borderId="2" xfId="0" applyFont="1" applyFill="1" applyBorder="1" applyAlignment="1">
      <alignment horizontal="center" vertical="top" wrapText="1"/>
    </xf>
    <xf numFmtId="1" fontId="5" fillId="2" borderId="5" xfId="0" applyNumberFormat="1" applyFont="1" applyFill="1" applyBorder="1" applyAlignment="1">
      <alignment horizontal="center" vertical="center" wrapText="1"/>
    </xf>
    <xf numFmtId="166" fontId="29" fillId="2" borderId="5"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xf>
    <xf numFmtId="166" fontId="29" fillId="2" borderId="2" xfId="0" applyNumberFormat="1" applyFont="1" applyFill="1" applyBorder="1" applyAlignment="1">
      <alignment horizontal="center" vertical="center" wrapText="1"/>
    </xf>
    <xf numFmtId="164" fontId="29" fillId="2" borderId="5" xfId="0" applyNumberFormat="1" applyFont="1" applyFill="1" applyBorder="1" applyAlignment="1">
      <alignment horizontal="center" vertical="center" wrapText="1" readingOrder="1"/>
    </xf>
    <xf numFmtId="164" fontId="29" fillId="2" borderId="2" xfId="11" applyNumberFormat="1" applyFont="1" applyFill="1" applyBorder="1" applyAlignment="1" applyProtection="1">
      <alignment horizontal="center" vertical="center" shrinkToFit="1" readingOrder="1"/>
    </xf>
    <xf numFmtId="164" fontId="29" fillId="2" borderId="2" xfId="0" applyNumberFormat="1" applyFont="1" applyFill="1" applyBorder="1" applyAlignment="1">
      <alignment horizontal="center" vertical="center" wrapText="1" readingOrder="1"/>
    </xf>
    <xf numFmtId="164" fontId="29" fillId="2" borderId="14" xfId="0" applyNumberFormat="1" applyFont="1" applyFill="1" applyBorder="1" applyAlignment="1">
      <alignment horizontal="center" vertical="center" wrapText="1" readingOrder="1"/>
    </xf>
    <xf numFmtId="10" fontId="14" fillId="2" borderId="2" xfId="0" applyNumberFormat="1" applyFont="1" applyFill="1" applyBorder="1" applyAlignment="1">
      <alignment horizontal="center" vertical="center"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vertical="top" wrapText="1"/>
    </xf>
    <xf numFmtId="0" fontId="11" fillId="0" borderId="2" xfId="0" applyFont="1" applyFill="1" applyBorder="1" applyAlignment="1">
      <alignment vertical="top" wrapText="1"/>
    </xf>
    <xf numFmtId="0" fontId="21" fillId="0" borderId="2" xfId="0" applyFont="1" applyFill="1" applyBorder="1" applyAlignment="1">
      <alignment vertical="top" wrapText="1"/>
    </xf>
    <xf numFmtId="164" fontId="18" fillId="2" borderId="2" xfId="0" applyNumberFormat="1" applyFont="1" applyFill="1" applyBorder="1" applyAlignment="1">
      <alignment horizontal="center" wrapText="1"/>
    </xf>
    <xf numFmtId="0" fontId="11" fillId="2" borderId="2" xfId="0" applyFont="1" applyFill="1" applyBorder="1" applyAlignment="1">
      <alignment vertical="top" wrapText="1"/>
    </xf>
    <xf numFmtId="0" fontId="5" fillId="0" borderId="5" xfId="0" applyNumberFormat="1" applyFont="1" applyFill="1" applyBorder="1" applyAlignment="1">
      <alignment horizontal="center" vertical="top" wrapText="1"/>
    </xf>
    <xf numFmtId="0" fontId="31" fillId="0" borderId="2"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2" xfId="0" applyFont="1" applyFill="1" applyBorder="1" applyAlignment="1">
      <alignment horizontal="center" vertical="top" wrapText="1"/>
    </xf>
    <xf numFmtId="0" fontId="28" fillId="2" borderId="3" xfId="0" applyFont="1" applyFill="1" applyBorder="1" applyAlignment="1">
      <alignment horizontal="center" vertical="top" wrapText="1"/>
    </xf>
    <xf numFmtId="0" fontId="31" fillId="0" borderId="15" xfId="0" applyNumberFormat="1" applyFont="1" applyFill="1" applyBorder="1" applyAlignment="1">
      <alignment horizontal="center" vertical="top" wrapText="1"/>
    </xf>
    <xf numFmtId="0" fontId="5" fillId="0" borderId="13"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2" borderId="9"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1" fontId="5" fillId="2" borderId="2" xfId="0" applyNumberFormat="1" applyFont="1" applyFill="1" applyBorder="1" applyAlignment="1">
      <alignment horizontal="center" vertical="center" wrapText="1"/>
    </xf>
    <xf numFmtId="0" fontId="28" fillId="2" borderId="2" xfId="0" applyFont="1" applyFill="1" applyBorder="1" applyAlignment="1">
      <alignment horizontal="center" vertical="center" wrapText="1"/>
    </xf>
    <xf numFmtId="1" fontId="5" fillId="0" borderId="2" xfId="0" applyNumberFormat="1" applyFont="1" applyFill="1" applyBorder="1" applyAlignment="1">
      <alignment horizontal="center" vertical="center" wrapText="1"/>
    </xf>
    <xf numFmtId="0" fontId="8" fillId="0" borderId="0" xfId="0" applyFont="1" applyFill="1" applyBorder="1" applyAlignment="1">
      <alignment horizontal="right" wrapText="1"/>
    </xf>
    <xf numFmtId="0" fontId="14" fillId="0" borderId="4" xfId="0" applyFont="1" applyFill="1" applyBorder="1" applyAlignment="1">
      <alignment horizontal="center" vertical="center" wrapText="1"/>
    </xf>
    <xf numFmtId="0" fontId="17" fillId="0" borderId="0" xfId="0" applyFont="1" applyAlignment="1">
      <alignment wrapText="1"/>
    </xf>
    <xf numFmtId="0" fontId="32" fillId="0" borderId="0" xfId="0" applyFont="1" applyFill="1" applyAlignment="1">
      <alignment vertical="top" wrapText="1"/>
    </xf>
    <xf numFmtId="0" fontId="14" fillId="0" borderId="0"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vertical="center" wrapText="1"/>
    </xf>
    <xf numFmtId="0" fontId="32" fillId="2" borderId="2" xfId="0" applyFont="1" applyFill="1" applyBorder="1" applyAlignment="1">
      <alignment vertical="top" wrapText="1"/>
    </xf>
    <xf numFmtId="0" fontId="32" fillId="0" borderId="2" xfId="0" applyFont="1" applyFill="1" applyBorder="1" applyAlignment="1">
      <alignment vertical="top" wrapText="1"/>
    </xf>
    <xf numFmtId="0" fontId="14" fillId="0" borderId="0" xfId="0" applyFont="1" applyFill="1" applyBorder="1" applyAlignment="1">
      <alignment horizontal="center" vertical="center" wrapText="1"/>
    </xf>
  </cellXfs>
  <cellStyles count="36">
    <cellStyle name="br" xfId="19"/>
    <cellStyle name="col" xfId="18"/>
    <cellStyle name="st25" xfId="35"/>
    <cellStyle name="style0" xfId="20"/>
    <cellStyle name="td" xfId="21"/>
    <cellStyle name="tr" xfId="17"/>
    <cellStyle name="xl21" xfId="22"/>
    <cellStyle name="xl22" xfId="3"/>
    <cellStyle name="xl23" xfId="4"/>
    <cellStyle name="xl24" xfId="5"/>
    <cellStyle name="xl25" xfId="6"/>
    <cellStyle name="xl26" xfId="7"/>
    <cellStyle name="xl27" xfId="23"/>
    <cellStyle name="xl28" xfId="8"/>
    <cellStyle name="xl29" xfId="24"/>
    <cellStyle name="xl30" xfId="25"/>
    <cellStyle name="xl31" xfId="10"/>
    <cellStyle name="xl32" xfId="26"/>
    <cellStyle name="xl33" xfId="27"/>
    <cellStyle name="xl34" xfId="28"/>
    <cellStyle name="xl35" xfId="13"/>
    <cellStyle name="xl36" xfId="14"/>
    <cellStyle name="xl37" xfId="15"/>
    <cellStyle name="xl38" xfId="29"/>
    <cellStyle name="xl39" xfId="16"/>
    <cellStyle name="xl40" xfId="9"/>
    <cellStyle name="xl41" xfId="11"/>
    <cellStyle name="xl42" xfId="12"/>
    <cellStyle name="xl43" xfId="30"/>
    <cellStyle name="xl44" xfId="31"/>
    <cellStyle name="xl45" xfId="32"/>
    <cellStyle name="xl46" xfId="33"/>
    <cellStyle name="xl64" xfId="34"/>
    <cellStyle name="xl97"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9"/>
  <sheetViews>
    <sheetView tabSelected="1" zoomScaleNormal="100" zoomScaleSheetLayoutView="100" workbookViewId="0">
      <pane xSplit="2" ySplit="5" topLeftCell="C29" activePane="bottomRight" state="frozen"/>
      <selection pane="topRight" activeCell="C1" sqref="C1"/>
      <selection pane="bottomLeft" activeCell="A5" sqref="A5"/>
      <selection pane="bottomRight" activeCell="K30" sqref="K30"/>
    </sheetView>
  </sheetViews>
  <sheetFormatPr defaultColWidth="9.07421875" defaultRowHeight="15.9" x14ac:dyDescent="0.45"/>
  <cols>
    <col min="1" max="1" width="52.61328125" style="1" customWidth="1"/>
    <col min="2" max="2" width="10.07421875" style="37" customWidth="1"/>
    <col min="3" max="3" width="15.07421875" style="37" customWidth="1"/>
    <col min="4" max="4" width="12.4609375" style="38" customWidth="1"/>
    <col min="5" max="5" width="15.3828125" style="38" customWidth="1"/>
    <col min="6" max="6" width="14.3046875" style="39" customWidth="1"/>
    <col min="7" max="7" width="16.07421875" style="39" customWidth="1"/>
    <col min="8" max="8" width="15.23046875" style="39" customWidth="1"/>
    <col min="9" max="9" width="15" style="40" customWidth="1"/>
    <col min="10" max="10" width="16.07421875" style="40" customWidth="1"/>
    <col min="11" max="11" width="63" style="29" customWidth="1"/>
    <col min="12" max="12" width="53.4609375" style="1" customWidth="1"/>
    <col min="13" max="13" width="8.3046875" style="3" hidden="1" customWidth="1"/>
    <col min="14" max="14" width="19.84375" style="1" customWidth="1"/>
    <col min="15" max="15" width="29.07421875" style="1" customWidth="1"/>
    <col min="16" max="16" width="23.3828125" style="2" customWidth="1"/>
    <col min="17" max="17" width="19.69140625" style="1" customWidth="1"/>
    <col min="18" max="18" width="26.69140625" style="1" customWidth="1"/>
    <col min="19" max="19" width="35.07421875" style="1" customWidth="1"/>
    <col min="20" max="20" width="25.61328125" style="1" customWidth="1"/>
    <col min="21" max="21" width="14.84375" style="1" customWidth="1"/>
    <col min="22" max="16384" width="9.07421875" style="1"/>
  </cols>
  <sheetData>
    <row r="1" spans="1:19" s="4" customFormat="1" ht="37.299999999999997" x14ac:dyDescent="0.35">
      <c r="A1" s="111"/>
      <c r="B1" s="112"/>
      <c r="D1" s="111"/>
      <c r="E1" s="112"/>
      <c r="G1" s="111"/>
      <c r="H1" s="112"/>
      <c r="J1" s="111"/>
      <c r="K1" s="112" t="s">
        <v>116</v>
      </c>
      <c r="L1" s="111"/>
      <c r="M1" s="112"/>
      <c r="P1" s="112"/>
    </row>
    <row r="2" spans="1:19" s="4" customFormat="1" ht="54" customHeight="1" x14ac:dyDescent="0.4">
      <c r="A2" s="118" t="s">
        <v>117</v>
      </c>
      <c r="B2" s="118"/>
      <c r="C2" s="118"/>
      <c r="D2" s="118"/>
      <c r="E2" s="118"/>
      <c r="F2" s="118"/>
      <c r="G2" s="118"/>
      <c r="H2" s="118"/>
      <c r="I2" s="118"/>
      <c r="K2" s="27"/>
      <c r="M2" s="6"/>
      <c r="P2" s="5"/>
    </row>
    <row r="3" spans="1:19" s="4" customFormat="1" ht="15.45" x14ac:dyDescent="0.4">
      <c r="A3" s="113"/>
      <c r="B3" s="113"/>
      <c r="C3" s="110"/>
      <c r="D3" s="110"/>
      <c r="E3" s="110"/>
      <c r="F3" s="113"/>
      <c r="G3" s="113"/>
      <c r="H3" s="113"/>
      <c r="I3" s="113"/>
      <c r="J3" s="109" t="s">
        <v>101</v>
      </c>
      <c r="K3" s="27"/>
      <c r="M3" s="6"/>
      <c r="P3" s="5"/>
    </row>
    <row r="4" spans="1:19" s="4" customFormat="1" ht="101.15" customHeight="1" x14ac:dyDescent="0.4">
      <c r="A4" s="97" t="s">
        <v>90</v>
      </c>
      <c r="B4" s="98" t="s">
        <v>100</v>
      </c>
      <c r="C4" s="79" t="s">
        <v>118</v>
      </c>
      <c r="D4" s="99" t="s">
        <v>119</v>
      </c>
      <c r="E4" s="79" t="s">
        <v>103</v>
      </c>
      <c r="F4" s="100" t="s">
        <v>120</v>
      </c>
      <c r="G4" s="100" t="s">
        <v>121</v>
      </c>
      <c r="H4" s="102" t="s">
        <v>104</v>
      </c>
      <c r="I4" s="95" t="s">
        <v>122</v>
      </c>
      <c r="J4" s="95" t="s">
        <v>109</v>
      </c>
      <c r="K4" s="89" t="s">
        <v>112</v>
      </c>
      <c r="L4" s="101" t="s">
        <v>113</v>
      </c>
      <c r="M4" s="26"/>
      <c r="P4" s="5"/>
    </row>
    <row r="5" spans="1:19" s="4" customFormat="1" ht="18" customHeight="1" x14ac:dyDescent="0.4">
      <c r="A5" s="103" t="s">
        <v>89</v>
      </c>
      <c r="B5" s="104">
        <v>2</v>
      </c>
      <c r="C5" s="105" t="s">
        <v>114</v>
      </c>
      <c r="D5" s="106">
        <v>4</v>
      </c>
      <c r="E5" s="106">
        <v>5</v>
      </c>
      <c r="F5" s="107">
        <v>6</v>
      </c>
      <c r="G5" s="80" t="s">
        <v>105</v>
      </c>
      <c r="H5" s="80" t="s">
        <v>106</v>
      </c>
      <c r="I5" s="68" t="s">
        <v>107</v>
      </c>
      <c r="J5" s="68" t="s">
        <v>108</v>
      </c>
      <c r="K5" s="108">
        <v>11</v>
      </c>
      <c r="L5" s="96">
        <v>12</v>
      </c>
      <c r="M5" s="6"/>
      <c r="P5" s="5"/>
    </row>
    <row r="6" spans="1:19" s="4" customFormat="1" ht="21" customHeight="1" x14ac:dyDescent="0.4">
      <c r="A6" s="52" t="s">
        <v>88</v>
      </c>
      <c r="B6" s="53" t="s">
        <v>87</v>
      </c>
      <c r="C6" s="32">
        <f>C7+C8+C9+C10+C11+C13+C14+C12</f>
        <v>358934.8</v>
      </c>
      <c r="D6" s="32">
        <f>D7+D8+D9+D10+D11+D13+D14+D12</f>
        <v>454167.4</v>
      </c>
      <c r="E6" s="32">
        <f>E7+E8+E9+E10+E11+E13+E14+E12</f>
        <v>450681.3</v>
      </c>
      <c r="F6" s="32">
        <f>F7+F8+F9+F10+F11+F13+F14+F12</f>
        <v>449107.23159000004</v>
      </c>
      <c r="G6" s="32">
        <f t="shared" ref="G6:G33" si="0">SUM(F6-C6)</f>
        <v>90172.431590000051</v>
      </c>
      <c r="H6" s="45">
        <f t="shared" ref="H6:H40" si="1">F6/C6</f>
        <v>1.2512223155570317</v>
      </c>
      <c r="I6" s="45">
        <f t="shared" ref="I6:I34" si="2">D6/C6</f>
        <v>1.2653200525555059</v>
      </c>
      <c r="J6" s="45">
        <f t="shared" ref="J6:J15" si="3">F6/E6</f>
        <v>0.99650735805989743</v>
      </c>
      <c r="K6" s="28"/>
      <c r="L6" s="90"/>
      <c r="M6" s="13"/>
      <c r="P6" s="5"/>
    </row>
    <row r="7" spans="1:19" s="4" customFormat="1" ht="48.75" customHeight="1" x14ac:dyDescent="0.4">
      <c r="A7" s="74" t="s">
        <v>86</v>
      </c>
      <c r="B7" s="58" t="s">
        <v>128</v>
      </c>
      <c r="C7" s="81">
        <v>10216.1</v>
      </c>
      <c r="D7" s="82">
        <v>11423.8</v>
      </c>
      <c r="E7" s="72">
        <v>11423.8</v>
      </c>
      <c r="F7" s="72">
        <v>11423.658210000001</v>
      </c>
      <c r="G7" s="48">
        <f>SUM(F7-C7)</f>
        <v>1207.5582100000011</v>
      </c>
      <c r="H7" s="62">
        <f>F7/C7</f>
        <v>1.118201486868766</v>
      </c>
      <c r="I7" s="62">
        <f t="shared" si="2"/>
        <v>1.1182153659419933</v>
      </c>
      <c r="J7" s="62">
        <f>F7/E7</f>
        <v>0.99998758819307076</v>
      </c>
      <c r="K7" s="114" t="s">
        <v>123</v>
      </c>
      <c r="L7" s="90"/>
      <c r="M7" s="49">
        <f>I7-100%</f>
        <v>0.11821536594199333</v>
      </c>
      <c r="P7" s="5"/>
    </row>
    <row r="8" spans="1:19" s="4" customFormat="1" ht="49.75" customHeight="1" x14ac:dyDescent="0.4">
      <c r="A8" s="74" t="s">
        <v>85</v>
      </c>
      <c r="B8" s="54" t="s">
        <v>84</v>
      </c>
      <c r="C8" s="81">
        <v>16761.5</v>
      </c>
      <c r="D8" s="82">
        <v>18731.7</v>
      </c>
      <c r="E8" s="72">
        <v>18731.7</v>
      </c>
      <c r="F8" s="72">
        <v>18692.314870000002</v>
      </c>
      <c r="G8" s="48">
        <f t="shared" ref="G8:G14" si="4">SUM(F8-C8)</f>
        <v>1930.814870000002</v>
      </c>
      <c r="H8" s="62">
        <f t="shared" ref="H8:H14" si="5">F8/C8</f>
        <v>1.115193441517764</v>
      </c>
      <c r="I8" s="62">
        <f t="shared" ref="I8:I14" si="6">D8/C8</f>
        <v>1.1175431793097277</v>
      </c>
      <c r="J8" s="62">
        <f t="shared" ref="J8:J14" si="7">F8/E8</f>
        <v>0.99789740760315404</v>
      </c>
      <c r="K8" s="114" t="s">
        <v>124</v>
      </c>
      <c r="L8" s="91"/>
      <c r="M8" s="49">
        <f t="shared" ref="M8:M58" si="8">I8-100%</f>
        <v>0.11754317930972769</v>
      </c>
      <c r="P8" s="5"/>
    </row>
    <row r="9" spans="1:19" s="4" customFormat="1" ht="67.400000000000006" customHeight="1" x14ac:dyDescent="0.4">
      <c r="A9" s="74" t="s">
        <v>83</v>
      </c>
      <c r="B9" s="54" t="s">
        <v>82</v>
      </c>
      <c r="C9" s="81">
        <v>120156.8</v>
      </c>
      <c r="D9" s="82">
        <v>118784.4</v>
      </c>
      <c r="E9" s="72">
        <v>118784.4</v>
      </c>
      <c r="F9" s="72">
        <v>118775.72192</v>
      </c>
      <c r="G9" s="48">
        <f t="shared" si="4"/>
        <v>-1381.0780800000066</v>
      </c>
      <c r="H9" s="62">
        <f t="shared" si="5"/>
        <v>0.98850603478121912</v>
      </c>
      <c r="I9" s="62">
        <f t="shared" si="6"/>
        <v>0.9885782577432155</v>
      </c>
      <c r="J9" s="62">
        <f t="shared" si="7"/>
        <v>0.99992694259515558</v>
      </c>
      <c r="K9" s="114"/>
      <c r="L9" s="91"/>
      <c r="M9" s="49">
        <f t="shared" si="8"/>
        <v>-1.1421742256784495E-2</v>
      </c>
      <c r="P9" s="5"/>
    </row>
    <row r="10" spans="1:19" s="4" customFormat="1" ht="22.5" customHeight="1" x14ac:dyDescent="0.4">
      <c r="A10" s="75" t="s">
        <v>81</v>
      </c>
      <c r="B10" s="55" t="s">
        <v>80</v>
      </c>
      <c r="C10" s="81">
        <v>8.5</v>
      </c>
      <c r="D10" s="82">
        <v>8.5</v>
      </c>
      <c r="E10" s="72">
        <v>8.5</v>
      </c>
      <c r="F10" s="72">
        <v>8.48</v>
      </c>
      <c r="G10" s="48">
        <f t="shared" si="4"/>
        <v>-1.9999999999999574E-2</v>
      </c>
      <c r="H10" s="62">
        <f t="shared" si="5"/>
        <v>0.99764705882352944</v>
      </c>
      <c r="I10" s="62">
        <f t="shared" si="6"/>
        <v>1</v>
      </c>
      <c r="J10" s="62">
        <f t="shared" si="7"/>
        <v>0.99764705882352944</v>
      </c>
      <c r="K10" s="42"/>
      <c r="L10" s="91"/>
      <c r="M10" s="49">
        <f t="shared" si="8"/>
        <v>0</v>
      </c>
      <c r="P10" s="5"/>
    </row>
    <row r="11" spans="1:19" s="4" customFormat="1" ht="49.5" customHeight="1" x14ac:dyDescent="0.4">
      <c r="A11" s="74" t="s">
        <v>79</v>
      </c>
      <c r="B11" s="54" t="s">
        <v>78</v>
      </c>
      <c r="C11" s="81">
        <v>65034.5</v>
      </c>
      <c r="D11" s="82">
        <v>65655.600000000006</v>
      </c>
      <c r="E11" s="72">
        <v>65655.600000000006</v>
      </c>
      <c r="F11" s="72">
        <v>65560.874020000003</v>
      </c>
      <c r="G11" s="48">
        <f t="shared" si="4"/>
        <v>526.37402000000293</v>
      </c>
      <c r="H11" s="62">
        <f t="shared" si="5"/>
        <v>1.0080937659242402</v>
      </c>
      <c r="I11" s="62">
        <f t="shared" si="6"/>
        <v>1.0095503156017192</v>
      </c>
      <c r="J11" s="62">
        <f t="shared" si="7"/>
        <v>0.9985572292386331</v>
      </c>
      <c r="K11" s="114"/>
      <c r="L11" s="90"/>
      <c r="M11" s="49">
        <f t="shared" si="8"/>
        <v>9.5503156017191504E-3</v>
      </c>
      <c r="P11" s="5"/>
    </row>
    <row r="12" spans="1:19" s="4" customFormat="1" ht="18" hidden="1" x14ac:dyDescent="0.4">
      <c r="A12" s="75" t="s">
        <v>77</v>
      </c>
      <c r="B12" s="56" t="s">
        <v>76</v>
      </c>
      <c r="C12" s="81"/>
      <c r="D12" s="82"/>
      <c r="E12" s="72"/>
      <c r="F12" s="72"/>
      <c r="G12" s="48">
        <f t="shared" si="4"/>
        <v>0</v>
      </c>
      <c r="H12" s="62" t="e">
        <f t="shared" si="5"/>
        <v>#DIV/0!</v>
      </c>
      <c r="I12" s="62" t="e">
        <f t="shared" si="6"/>
        <v>#DIV/0!</v>
      </c>
      <c r="J12" s="62" t="e">
        <f t="shared" si="7"/>
        <v>#DIV/0!</v>
      </c>
      <c r="K12" s="50"/>
      <c r="L12" s="91"/>
      <c r="M12" s="49" t="e">
        <f t="shared" si="8"/>
        <v>#DIV/0!</v>
      </c>
      <c r="N12" s="20"/>
      <c r="P12" s="5"/>
    </row>
    <row r="13" spans="1:19" s="4" customFormat="1" ht="64.3" x14ac:dyDescent="0.4">
      <c r="A13" s="74" t="s">
        <v>75</v>
      </c>
      <c r="B13" s="54" t="s">
        <v>74</v>
      </c>
      <c r="C13" s="81">
        <v>3000</v>
      </c>
      <c r="D13" s="82">
        <v>3620</v>
      </c>
      <c r="E13" s="73">
        <v>150</v>
      </c>
      <c r="F13" s="73">
        <v>0</v>
      </c>
      <c r="G13" s="48">
        <f t="shared" si="4"/>
        <v>-3000</v>
      </c>
      <c r="H13" s="62">
        <f t="shared" si="5"/>
        <v>0</v>
      </c>
      <c r="I13" s="62">
        <f t="shared" si="6"/>
        <v>1.2066666666666668</v>
      </c>
      <c r="J13" s="62">
        <f t="shared" si="7"/>
        <v>0</v>
      </c>
      <c r="K13" s="42" t="s">
        <v>130</v>
      </c>
      <c r="L13" s="91"/>
      <c r="M13" s="49">
        <f t="shared" si="8"/>
        <v>0.20666666666666678</v>
      </c>
      <c r="N13" s="20"/>
      <c r="P13" s="5"/>
    </row>
    <row r="14" spans="1:19" s="4" customFormat="1" ht="115.75" x14ac:dyDescent="0.4">
      <c r="A14" s="74" t="s">
        <v>73</v>
      </c>
      <c r="B14" s="54" t="s">
        <v>72</v>
      </c>
      <c r="C14" s="81">
        <v>143757.4</v>
      </c>
      <c r="D14" s="82">
        <v>235943.4</v>
      </c>
      <c r="E14" s="72">
        <v>235927.3</v>
      </c>
      <c r="F14" s="72">
        <v>234646.18257</v>
      </c>
      <c r="G14" s="48">
        <f t="shared" si="4"/>
        <v>90888.78257000001</v>
      </c>
      <c r="H14" s="62">
        <f t="shared" si="5"/>
        <v>1.6322372453174585</v>
      </c>
      <c r="I14" s="62">
        <f t="shared" si="6"/>
        <v>1.6412609020474773</v>
      </c>
      <c r="J14" s="62">
        <f t="shared" si="7"/>
        <v>0.99456986355542587</v>
      </c>
      <c r="K14" s="42" t="s">
        <v>125</v>
      </c>
      <c r="L14" s="92"/>
      <c r="M14" s="49">
        <f t="shared" si="8"/>
        <v>0.64126090204747732</v>
      </c>
      <c r="N14" s="20"/>
      <c r="O14" s="22"/>
      <c r="P14" s="21"/>
      <c r="S14" s="25"/>
    </row>
    <row r="15" spans="1:19" s="4" customFormat="1" ht="15" hidden="1" x14ac:dyDescent="0.4">
      <c r="A15" s="41" t="s">
        <v>71</v>
      </c>
      <c r="B15" s="53" t="s">
        <v>70</v>
      </c>
      <c r="C15" s="32">
        <f>C16</f>
        <v>0</v>
      </c>
      <c r="D15" s="32">
        <f>D16</f>
        <v>0</v>
      </c>
      <c r="E15" s="63">
        <f>E16</f>
        <v>0</v>
      </c>
      <c r="F15" s="63">
        <f>F16</f>
        <v>0</v>
      </c>
      <c r="G15" s="47">
        <f t="shared" si="0"/>
        <v>0</v>
      </c>
      <c r="H15" s="64" t="s">
        <v>115</v>
      </c>
      <c r="I15" s="64" t="s">
        <v>115</v>
      </c>
      <c r="J15" s="45" t="e">
        <f t="shared" si="3"/>
        <v>#DIV/0!</v>
      </c>
      <c r="K15" s="42"/>
      <c r="L15" s="90"/>
      <c r="M15" s="49" t="e">
        <f t="shared" si="8"/>
        <v>#VALUE!</v>
      </c>
      <c r="P15" s="5"/>
    </row>
    <row r="16" spans="1:19" s="4" customFormat="1" ht="18" hidden="1" x14ac:dyDescent="0.4">
      <c r="A16" s="74" t="s">
        <v>69</v>
      </c>
      <c r="B16" s="54" t="s">
        <v>68</v>
      </c>
      <c r="C16" s="81"/>
      <c r="D16" s="82"/>
      <c r="E16" s="48"/>
      <c r="F16" s="48"/>
      <c r="G16" s="48">
        <f t="shared" si="0"/>
        <v>0</v>
      </c>
      <c r="H16" s="62" t="s">
        <v>115</v>
      </c>
      <c r="I16" s="62" t="s">
        <v>115</v>
      </c>
      <c r="J16" s="62" t="e">
        <f>F16/E16</f>
        <v>#DIV/0!</v>
      </c>
      <c r="K16" s="42"/>
      <c r="L16" s="91"/>
      <c r="M16" s="49" t="e">
        <f t="shared" si="8"/>
        <v>#VALUE!</v>
      </c>
      <c r="N16" s="14"/>
      <c r="P16" s="5"/>
    </row>
    <row r="17" spans="1:17" s="4" customFormat="1" ht="30" x14ac:dyDescent="0.4">
      <c r="A17" s="41" t="s">
        <v>67</v>
      </c>
      <c r="B17" s="53" t="s">
        <v>66</v>
      </c>
      <c r="C17" s="63">
        <f>C18+C19</f>
        <v>3527.2</v>
      </c>
      <c r="D17" s="63">
        <f>D18+D19</f>
        <v>2799.9</v>
      </c>
      <c r="E17" s="63">
        <f>E18+E19</f>
        <v>2799.9</v>
      </c>
      <c r="F17" s="63">
        <f>F18+F19</f>
        <v>2799.7642000000005</v>
      </c>
      <c r="G17" s="60">
        <f t="shared" si="0"/>
        <v>-727.43579999999929</v>
      </c>
      <c r="H17" s="64">
        <f t="shared" si="1"/>
        <v>0.79376394874121137</v>
      </c>
      <c r="I17" s="64">
        <f t="shared" si="2"/>
        <v>0.79380244953504198</v>
      </c>
      <c r="J17" s="64">
        <f t="shared" ref="J17:J58" si="9">F17/E17</f>
        <v>0.99995149826779539</v>
      </c>
      <c r="K17" s="42"/>
      <c r="L17" s="90"/>
      <c r="M17" s="49">
        <f t="shared" si="8"/>
        <v>-0.20619755046495802</v>
      </c>
      <c r="P17" s="5"/>
    </row>
    <row r="18" spans="1:17" s="4" customFormat="1" ht="90" x14ac:dyDescent="0.4">
      <c r="A18" s="76" t="s">
        <v>110</v>
      </c>
      <c r="B18" s="69" t="s">
        <v>111</v>
      </c>
      <c r="C18" s="83">
        <v>3303.2</v>
      </c>
      <c r="D18" s="83">
        <v>2686.6</v>
      </c>
      <c r="E18" s="72">
        <v>2686.6</v>
      </c>
      <c r="F18" s="72">
        <v>2686.4842000000003</v>
      </c>
      <c r="G18" s="48">
        <f t="shared" si="0"/>
        <v>-616.71579999999949</v>
      </c>
      <c r="H18" s="62">
        <f t="shared" si="1"/>
        <v>0.81329746912085266</v>
      </c>
      <c r="I18" s="62">
        <f t="shared" ref="I18:I19" si="10">D18/C18</f>
        <v>0.81333252603535966</v>
      </c>
      <c r="J18" s="62">
        <f t="shared" si="9"/>
        <v>0.99995689719347891</v>
      </c>
      <c r="K18" s="90" t="s">
        <v>126</v>
      </c>
      <c r="L18" s="90"/>
      <c r="M18" s="49">
        <f t="shared" si="8"/>
        <v>-0.18666747396464034</v>
      </c>
      <c r="N18" s="20"/>
      <c r="O18" s="22"/>
      <c r="P18" s="21"/>
      <c r="Q18" s="24"/>
    </row>
    <row r="19" spans="1:17" s="4" customFormat="1" ht="102.9" x14ac:dyDescent="0.4">
      <c r="A19" s="77" t="s">
        <v>65</v>
      </c>
      <c r="B19" s="57" t="s">
        <v>64</v>
      </c>
      <c r="C19" s="83">
        <v>224</v>
      </c>
      <c r="D19" s="83">
        <v>113.3</v>
      </c>
      <c r="E19" s="72">
        <v>113.3</v>
      </c>
      <c r="F19" s="72">
        <v>113.28</v>
      </c>
      <c r="G19" s="48">
        <f t="shared" si="0"/>
        <v>-110.72</v>
      </c>
      <c r="H19" s="62">
        <f t="shared" si="1"/>
        <v>0.50571428571428567</v>
      </c>
      <c r="I19" s="62">
        <f t="shared" si="10"/>
        <v>0.50580357142857146</v>
      </c>
      <c r="J19" s="62">
        <f t="shared" si="9"/>
        <v>0.99982347749338041</v>
      </c>
      <c r="K19" s="90" t="s">
        <v>127</v>
      </c>
      <c r="L19" s="91"/>
      <c r="M19" s="49">
        <f t="shared" si="8"/>
        <v>-0.49419642857142854</v>
      </c>
      <c r="N19" s="20"/>
      <c r="O19" s="22"/>
      <c r="P19" s="21"/>
    </row>
    <row r="20" spans="1:17" s="4" customFormat="1" ht="15" x14ac:dyDescent="0.35">
      <c r="A20" s="41" t="s">
        <v>63</v>
      </c>
      <c r="B20" s="53" t="s">
        <v>62</v>
      </c>
      <c r="C20" s="32">
        <f>C21+C22+C23+C24+C25+C26</f>
        <v>406247.89999999997</v>
      </c>
      <c r="D20" s="32">
        <f>D21+D22+D23+D24+D25+D26</f>
        <v>657164</v>
      </c>
      <c r="E20" s="63">
        <f>E21+E22+E23+E24+E25+E26</f>
        <v>657045.6</v>
      </c>
      <c r="F20" s="63">
        <f>F21+F22+F23+F24+F25+F26</f>
        <v>657042.9795299999</v>
      </c>
      <c r="G20" s="47">
        <f t="shared" si="0"/>
        <v>250795.07952999993</v>
      </c>
      <c r="H20" s="64">
        <f t="shared" si="1"/>
        <v>1.6173449254260759</v>
      </c>
      <c r="I20" s="64">
        <f t="shared" si="2"/>
        <v>1.6176428235075186</v>
      </c>
      <c r="J20" s="64">
        <f t="shared" si="9"/>
        <v>0.99999601173799801</v>
      </c>
      <c r="K20" s="44" t="s">
        <v>91</v>
      </c>
      <c r="L20" s="93"/>
      <c r="M20" s="49">
        <f t="shared" si="8"/>
        <v>0.61764282350751865</v>
      </c>
      <c r="N20" s="23"/>
      <c r="P20" s="5"/>
    </row>
    <row r="21" spans="1:17" s="4" customFormat="1" ht="141.44999999999999" x14ac:dyDescent="0.4">
      <c r="A21" s="74" t="s">
        <v>61</v>
      </c>
      <c r="B21" s="54" t="s">
        <v>60</v>
      </c>
      <c r="C21" s="84">
        <v>3376.5</v>
      </c>
      <c r="D21" s="84">
        <v>3694.7</v>
      </c>
      <c r="E21" s="72">
        <v>3694.7</v>
      </c>
      <c r="F21" s="72">
        <v>3694.0998300000001</v>
      </c>
      <c r="G21" s="85">
        <f t="shared" si="0"/>
        <v>317.59983000000011</v>
      </c>
      <c r="H21" s="62">
        <f t="shared" si="1"/>
        <v>1.0940618480675255</v>
      </c>
      <c r="I21" s="62">
        <f t="shared" ref="I21:I31" si="11">D21/C21</f>
        <v>1.0942395972160521</v>
      </c>
      <c r="J21" s="62">
        <f t="shared" si="9"/>
        <v>0.99983755920643091</v>
      </c>
      <c r="K21" s="42" t="s">
        <v>129</v>
      </c>
      <c r="L21" s="91"/>
      <c r="M21" s="49">
        <f t="shared" si="8"/>
        <v>9.4239597216052129E-2</v>
      </c>
      <c r="N21" s="23"/>
      <c r="P21" s="5"/>
    </row>
    <row r="22" spans="1:17" s="4" customFormat="1" ht="115.75" x14ac:dyDescent="0.4">
      <c r="A22" s="74" t="s">
        <v>59</v>
      </c>
      <c r="B22" s="54" t="s">
        <v>58</v>
      </c>
      <c r="C22" s="84">
        <v>11900.9</v>
      </c>
      <c r="D22" s="84">
        <v>13458.1</v>
      </c>
      <c r="E22" s="72">
        <v>13458.1</v>
      </c>
      <c r="F22" s="72">
        <v>13457.845220000001</v>
      </c>
      <c r="G22" s="85">
        <f t="shared" si="0"/>
        <v>1556.9452200000014</v>
      </c>
      <c r="H22" s="62">
        <f t="shared" si="1"/>
        <v>1.1308258383819711</v>
      </c>
      <c r="I22" s="62">
        <f t="shared" si="11"/>
        <v>1.1308472468468771</v>
      </c>
      <c r="J22" s="62">
        <f t="shared" si="9"/>
        <v>0.99998106865010672</v>
      </c>
      <c r="K22" s="42" t="s">
        <v>134</v>
      </c>
      <c r="L22" s="91"/>
      <c r="M22" s="49">
        <f t="shared" si="8"/>
        <v>0.1308472468468771</v>
      </c>
      <c r="N22" s="23"/>
      <c r="P22" s="5"/>
    </row>
    <row r="23" spans="1:17" s="4" customFormat="1" ht="141.44999999999999" x14ac:dyDescent="0.4">
      <c r="A23" s="74" t="s">
        <v>95</v>
      </c>
      <c r="B23" s="58" t="s">
        <v>94</v>
      </c>
      <c r="C23" s="84">
        <v>0</v>
      </c>
      <c r="D23" s="84">
        <v>434.3</v>
      </c>
      <c r="E23" s="72">
        <v>434.3</v>
      </c>
      <c r="F23" s="72">
        <v>434.25700000000001</v>
      </c>
      <c r="G23" s="85">
        <f t="shared" si="0"/>
        <v>434.25700000000001</v>
      </c>
      <c r="H23" s="62"/>
      <c r="I23" s="62"/>
      <c r="J23" s="62">
        <f t="shared" si="9"/>
        <v>0.9999009900990099</v>
      </c>
      <c r="K23" s="42" t="s">
        <v>133</v>
      </c>
      <c r="L23" s="94"/>
      <c r="M23" s="49">
        <f t="shared" si="8"/>
        <v>-1</v>
      </c>
      <c r="N23" s="23"/>
      <c r="O23" s="14"/>
      <c r="P23" s="5"/>
    </row>
    <row r="24" spans="1:17" s="4" customFormat="1" ht="77.150000000000006" x14ac:dyDescent="0.4">
      <c r="A24" s="74" t="s">
        <v>57</v>
      </c>
      <c r="B24" s="54" t="s">
        <v>56</v>
      </c>
      <c r="C24" s="84">
        <v>10273.200000000001</v>
      </c>
      <c r="D24" s="84">
        <v>27134</v>
      </c>
      <c r="E24" s="72">
        <v>27134</v>
      </c>
      <c r="F24" s="72">
        <v>27133.916789999999</v>
      </c>
      <c r="G24" s="85">
        <f t="shared" si="0"/>
        <v>16860.716789999999</v>
      </c>
      <c r="H24" s="62">
        <f t="shared" si="1"/>
        <v>2.6412331882957596</v>
      </c>
      <c r="I24" s="62">
        <f t="shared" si="11"/>
        <v>2.6412412880115248</v>
      </c>
      <c r="J24" s="62">
        <f t="shared" si="9"/>
        <v>0.99999693336773054</v>
      </c>
      <c r="K24" s="42" t="s">
        <v>131</v>
      </c>
      <c r="L24" s="91"/>
      <c r="M24" s="49">
        <f t="shared" si="8"/>
        <v>1.6412412880115248</v>
      </c>
      <c r="N24" s="23"/>
      <c r="O24" s="6"/>
      <c r="P24" s="5"/>
    </row>
    <row r="25" spans="1:17" s="4" customFormat="1" ht="141.44999999999999" x14ac:dyDescent="0.4">
      <c r="A25" s="74" t="s">
        <v>55</v>
      </c>
      <c r="B25" s="54" t="s">
        <v>54</v>
      </c>
      <c r="C25" s="84">
        <v>372167</v>
      </c>
      <c r="D25" s="84">
        <v>592517.9</v>
      </c>
      <c r="E25" s="72">
        <v>592399.5</v>
      </c>
      <c r="F25" s="72">
        <v>592398.27565999993</v>
      </c>
      <c r="G25" s="85">
        <f t="shared" si="0"/>
        <v>220231.27565999993</v>
      </c>
      <c r="H25" s="62">
        <f t="shared" si="1"/>
        <v>1.5917539052629597</v>
      </c>
      <c r="I25" s="62">
        <f t="shared" si="11"/>
        <v>1.592075331773102</v>
      </c>
      <c r="J25" s="62">
        <f t="shared" si="9"/>
        <v>0.99999793325281328</v>
      </c>
      <c r="K25" s="42" t="s">
        <v>132</v>
      </c>
      <c r="L25" s="91"/>
      <c r="M25" s="49">
        <f t="shared" si="8"/>
        <v>0.59207533177310201</v>
      </c>
      <c r="N25" s="23"/>
      <c r="P25" s="5"/>
    </row>
    <row r="26" spans="1:17" s="4" customFormat="1" ht="257.14999999999998" x14ac:dyDescent="0.4">
      <c r="A26" s="74" t="s">
        <v>53</v>
      </c>
      <c r="B26" s="54" t="s">
        <v>52</v>
      </c>
      <c r="C26" s="84">
        <v>8530.2999999999993</v>
      </c>
      <c r="D26" s="84">
        <v>19925</v>
      </c>
      <c r="E26" s="72">
        <v>19925</v>
      </c>
      <c r="F26" s="72">
        <v>19924.585030000002</v>
      </c>
      <c r="G26" s="85">
        <f t="shared" si="0"/>
        <v>11394.285030000003</v>
      </c>
      <c r="H26" s="62">
        <f t="shared" si="1"/>
        <v>2.3357425917025196</v>
      </c>
      <c r="I26" s="62">
        <f t="shared" si="11"/>
        <v>2.3357912382917365</v>
      </c>
      <c r="J26" s="62">
        <f t="shared" si="9"/>
        <v>0.999979173400251</v>
      </c>
      <c r="K26" s="50" t="s">
        <v>147</v>
      </c>
      <c r="L26" s="42"/>
      <c r="M26" s="49">
        <f t="shared" si="8"/>
        <v>1.3357912382917365</v>
      </c>
      <c r="N26" s="23"/>
      <c r="O26" s="6"/>
      <c r="P26" s="5"/>
    </row>
    <row r="27" spans="1:17" s="4" customFormat="1" ht="15" x14ac:dyDescent="0.4">
      <c r="A27" s="41" t="s">
        <v>51</v>
      </c>
      <c r="B27" s="53" t="s">
        <v>50</v>
      </c>
      <c r="C27" s="32">
        <f>C28+C29+C30+C31</f>
        <v>1958542.9999999998</v>
      </c>
      <c r="D27" s="32">
        <f>D28+D29+D30+D31</f>
        <v>4575755.3</v>
      </c>
      <c r="E27" s="63">
        <f>E28+E29+E30+E31</f>
        <v>4592238.3999999994</v>
      </c>
      <c r="F27" s="63">
        <f>F28+F29+F30+F31</f>
        <v>4584486.83347</v>
      </c>
      <c r="G27" s="47">
        <f t="shared" si="0"/>
        <v>2625943.83347</v>
      </c>
      <c r="H27" s="64">
        <f t="shared" si="1"/>
        <v>2.3407639421090067</v>
      </c>
      <c r="I27" s="64">
        <f t="shared" si="11"/>
        <v>2.3363057640296896</v>
      </c>
      <c r="J27" s="64">
        <f t="shared" si="9"/>
        <v>0.99831202872002478</v>
      </c>
      <c r="K27" s="44"/>
      <c r="L27" s="42"/>
      <c r="M27" s="49">
        <f t="shared" si="8"/>
        <v>1.3363057640296896</v>
      </c>
      <c r="N27" s="23"/>
      <c r="P27" s="5"/>
    </row>
    <row r="28" spans="1:17" s="4" customFormat="1" ht="218.6" x14ac:dyDescent="0.4">
      <c r="A28" s="74" t="s">
        <v>49</v>
      </c>
      <c r="B28" s="59" t="s">
        <v>48</v>
      </c>
      <c r="C28" s="84">
        <v>1434378.5</v>
      </c>
      <c r="D28" s="84">
        <v>3520698</v>
      </c>
      <c r="E28" s="72">
        <v>3520698</v>
      </c>
      <c r="F28" s="73">
        <v>3517787.0721100001</v>
      </c>
      <c r="G28" s="85">
        <f t="shared" si="0"/>
        <v>2083408.5721100001</v>
      </c>
      <c r="H28" s="62">
        <f t="shared" si="1"/>
        <v>2.4524817348489258</v>
      </c>
      <c r="I28" s="62">
        <f t="shared" si="11"/>
        <v>2.4545111349619364</v>
      </c>
      <c r="J28" s="62">
        <f t="shared" si="9"/>
        <v>0.99917319580094632</v>
      </c>
      <c r="K28" s="42" t="s">
        <v>135</v>
      </c>
      <c r="L28" s="90"/>
      <c r="M28" s="49">
        <f t="shared" si="8"/>
        <v>1.4545111349619364</v>
      </c>
      <c r="N28" s="23"/>
      <c r="P28" s="5"/>
    </row>
    <row r="29" spans="1:17" s="4" customFormat="1" ht="244.3" x14ac:dyDescent="0.4">
      <c r="A29" s="74" t="s">
        <v>47</v>
      </c>
      <c r="B29" s="54" t="s">
        <v>46</v>
      </c>
      <c r="C29" s="84">
        <v>338336.2</v>
      </c>
      <c r="D29" s="84">
        <v>811730.6</v>
      </c>
      <c r="E29" s="72">
        <v>826587</v>
      </c>
      <c r="F29" s="72">
        <v>826546.13719000004</v>
      </c>
      <c r="G29" s="85">
        <f t="shared" si="0"/>
        <v>488209.93719000003</v>
      </c>
      <c r="H29" s="62">
        <f t="shared" si="1"/>
        <v>2.4429728098559953</v>
      </c>
      <c r="I29" s="62">
        <f t="shared" si="11"/>
        <v>2.3991834157858367</v>
      </c>
      <c r="J29" s="62">
        <f t="shared" si="9"/>
        <v>0.99995056441729668</v>
      </c>
      <c r="K29" s="42" t="s">
        <v>136</v>
      </c>
      <c r="L29" s="90"/>
      <c r="M29" s="49">
        <f t="shared" si="8"/>
        <v>1.3991834157858367</v>
      </c>
      <c r="P29" s="5"/>
    </row>
    <row r="30" spans="1:17" s="4" customFormat="1" ht="167.15" x14ac:dyDescent="0.4">
      <c r="A30" s="74" t="s">
        <v>45</v>
      </c>
      <c r="B30" s="54" t="s">
        <v>44</v>
      </c>
      <c r="C30" s="84">
        <v>139173.4</v>
      </c>
      <c r="D30" s="84">
        <v>184918.9</v>
      </c>
      <c r="E30" s="72">
        <v>187008.8</v>
      </c>
      <c r="F30" s="73">
        <v>182272.12687000001</v>
      </c>
      <c r="G30" s="85">
        <f t="shared" si="0"/>
        <v>43098.726870000013</v>
      </c>
      <c r="H30" s="62">
        <f t="shared" si="1"/>
        <v>1.3096764674140318</v>
      </c>
      <c r="I30" s="62">
        <f t="shared" si="11"/>
        <v>1.328694276348785</v>
      </c>
      <c r="J30" s="62">
        <f t="shared" si="9"/>
        <v>0.97467138910040607</v>
      </c>
      <c r="K30" s="42" t="s">
        <v>137</v>
      </c>
      <c r="L30" s="90"/>
      <c r="M30" s="49">
        <f t="shared" si="8"/>
        <v>0.32869427634878501</v>
      </c>
      <c r="O30" s="6"/>
      <c r="P30" s="5"/>
    </row>
    <row r="31" spans="1:17" s="4" customFormat="1" ht="64.3" x14ac:dyDescent="0.4">
      <c r="A31" s="74" t="s">
        <v>43</v>
      </c>
      <c r="B31" s="54" t="s">
        <v>42</v>
      </c>
      <c r="C31" s="84">
        <v>46654.9</v>
      </c>
      <c r="D31" s="84">
        <v>58407.8</v>
      </c>
      <c r="E31" s="72">
        <v>57944.6</v>
      </c>
      <c r="F31" s="72">
        <v>57881.497299999995</v>
      </c>
      <c r="G31" s="85">
        <f t="shared" si="0"/>
        <v>11226.597299999994</v>
      </c>
      <c r="H31" s="62">
        <f t="shared" si="1"/>
        <v>1.2406306154337485</v>
      </c>
      <c r="I31" s="62">
        <f t="shared" si="11"/>
        <v>1.2519113747966453</v>
      </c>
      <c r="J31" s="62">
        <f t="shared" si="9"/>
        <v>0.99891098221404573</v>
      </c>
      <c r="K31" s="42" t="s">
        <v>138</v>
      </c>
      <c r="L31" s="90"/>
      <c r="M31" s="49">
        <f t="shared" si="8"/>
        <v>0.25191137479664527</v>
      </c>
      <c r="P31" s="5"/>
    </row>
    <row r="32" spans="1:17" s="4" customFormat="1" ht="15.75" hidden="1" customHeight="1" x14ac:dyDescent="0.4">
      <c r="A32" s="41" t="s">
        <v>41</v>
      </c>
      <c r="B32" s="53" t="s">
        <v>40</v>
      </c>
      <c r="C32" s="32">
        <f>C33</f>
        <v>0</v>
      </c>
      <c r="D32" s="32">
        <f>D33</f>
        <v>0</v>
      </c>
      <c r="E32" s="63">
        <f>E33</f>
        <v>0</v>
      </c>
      <c r="F32" s="63">
        <f>F33</f>
        <v>0</v>
      </c>
      <c r="G32" s="47">
        <f t="shared" si="0"/>
        <v>0</v>
      </c>
      <c r="H32" s="62" t="e">
        <f t="shared" si="1"/>
        <v>#DIV/0!</v>
      </c>
      <c r="I32" s="62" t="e">
        <f t="shared" si="2"/>
        <v>#DIV/0!</v>
      </c>
      <c r="J32" s="64" t="e">
        <f t="shared" si="9"/>
        <v>#DIV/0!</v>
      </c>
      <c r="K32" s="42"/>
      <c r="L32" s="90"/>
      <c r="M32" s="49" t="e">
        <f t="shared" si="8"/>
        <v>#DIV/0!</v>
      </c>
      <c r="P32" s="5"/>
    </row>
    <row r="33" spans="1:17" s="4" customFormat="1" ht="18" hidden="1" x14ac:dyDescent="0.4">
      <c r="A33" s="74" t="s">
        <v>39</v>
      </c>
      <c r="B33" s="54" t="s">
        <v>38</v>
      </c>
      <c r="C33" s="84"/>
      <c r="D33" s="84"/>
      <c r="E33" s="70"/>
      <c r="F33" s="70"/>
      <c r="G33" s="48">
        <f t="shared" si="0"/>
        <v>0</v>
      </c>
      <c r="H33" s="62" t="e">
        <f t="shared" si="1"/>
        <v>#DIV/0!</v>
      </c>
      <c r="I33" s="62" t="e">
        <f t="shared" si="2"/>
        <v>#DIV/0!</v>
      </c>
      <c r="J33" s="62" t="e">
        <f t="shared" si="9"/>
        <v>#DIV/0!</v>
      </c>
      <c r="K33" s="42"/>
      <c r="L33" s="91"/>
      <c r="M33" s="49" t="e">
        <f t="shared" si="8"/>
        <v>#DIV/0!</v>
      </c>
      <c r="P33" s="5"/>
    </row>
    <row r="34" spans="1:17" s="4" customFormat="1" ht="18" x14ac:dyDescent="0.4">
      <c r="A34" s="41" t="s">
        <v>37</v>
      </c>
      <c r="B34" s="53" t="s">
        <v>36</v>
      </c>
      <c r="C34" s="32">
        <f>C35+C36+C38+C39+C40+C37</f>
        <v>1967705.8</v>
      </c>
      <c r="D34" s="32">
        <f t="shared" ref="D34:G34" si="12">D35+D36+D38+D39+D40+D37</f>
        <v>2139734.6</v>
      </c>
      <c r="E34" s="63">
        <f t="shared" ref="E34" si="13">E35+E36+E38+E39+E40+E37</f>
        <v>2139750.7000000002</v>
      </c>
      <c r="F34" s="63">
        <f t="shared" si="12"/>
        <v>2121838.5835800003</v>
      </c>
      <c r="G34" s="32">
        <f t="shared" si="12"/>
        <v>154132.78357999993</v>
      </c>
      <c r="H34" s="64">
        <f t="shared" si="1"/>
        <v>1.0783312137312397</v>
      </c>
      <c r="I34" s="64">
        <f t="shared" si="2"/>
        <v>1.0874260776179041</v>
      </c>
      <c r="J34" s="64">
        <f t="shared" si="9"/>
        <v>0.99162887694346824</v>
      </c>
      <c r="K34" s="42"/>
      <c r="L34" s="91"/>
      <c r="M34" s="49">
        <f t="shared" si="8"/>
        <v>8.7426077617904108E-2</v>
      </c>
      <c r="P34" s="5"/>
    </row>
    <row r="35" spans="1:17" s="4" customFormat="1" ht="154.30000000000001" x14ac:dyDescent="0.4">
      <c r="A35" s="74" t="s">
        <v>35</v>
      </c>
      <c r="B35" s="54" t="s">
        <v>34</v>
      </c>
      <c r="C35" s="84">
        <v>779873.4</v>
      </c>
      <c r="D35" s="84">
        <v>865403.5</v>
      </c>
      <c r="E35" s="72">
        <v>865403.5</v>
      </c>
      <c r="F35" s="72">
        <v>861086.82464999997</v>
      </c>
      <c r="G35" s="48">
        <f t="shared" ref="G35:G40" si="14">SUM(F35-C35)</f>
        <v>81213.424649999943</v>
      </c>
      <c r="H35" s="62">
        <f t="shared" si="1"/>
        <v>1.1041366773760972</v>
      </c>
      <c r="I35" s="62">
        <f t="shared" ref="I35:I40" si="15">D35/C35</f>
        <v>1.1096717749316747</v>
      </c>
      <c r="J35" s="62">
        <f t="shared" si="9"/>
        <v>0.99501195066809867</v>
      </c>
      <c r="K35" s="42" t="s">
        <v>139</v>
      </c>
      <c r="L35" s="91"/>
      <c r="M35" s="49">
        <f t="shared" si="8"/>
        <v>0.10967177493167468</v>
      </c>
      <c r="P35" s="5"/>
    </row>
    <row r="36" spans="1:17" s="4" customFormat="1" ht="167.15" x14ac:dyDescent="0.4">
      <c r="A36" s="74" t="s">
        <v>33</v>
      </c>
      <c r="B36" s="54" t="s">
        <v>32</v>
      </c>
      <c r="C36" s="84">
        <v>889962.4</v>
      </c>
      <c r="D36" s="84">
        <v>963128</v>
      </c>
      <c r="E36" s="72">
        <v>963128</v>
      </c>
      <c r="F36" s="72">
        <v>954000.2696</v>
      </c>
      <c r="G36" s="48">
        <f t="shared" si="14"/>
        <v>64037.869599999976</v>
      </c>
      <c r="H36" s="62">
        <f t="shared" si="1"/>
        <v>1.0719557023982136</v>
      </c>
      <c r="I36" s="62">
        <f t="shared" si="15"/>
        <v>1.0822120125524404</v>
      </c>
      <c r="J36" s="62">
        <f t="shared" si="9"/>
        <v>0.99052282728775409</v>
      </c>
      <c r="K36" s="42" t="s">
        <v>140</v>
      </c>
      <c r="L36" s="90"/>
      <c r="M36" s="49">
        <f t="shared" si="8"/>
        <v>8.2212012552440372E-2</v>
      </c>
      <c r="P36" s="5"/>
    </row>
    <row r="37" spans="1:17" s="4" customFormat="1" ht="141.44999999999999" x14ac:dyDescent="0.4">
      <c r="A37" s="74" t="s">
        <v>97</v>
      </c>
      <c r="B37" s="58" t="s">
        <v>96</v>
      </c>
      <c r="C37" s="84">
        <v>144960.79999999999</v>
      </c>
      <c r="D37" s="84">
        <v>163107.79999999999</v>
      </c>
      <c r="E37" s="72">
        <v>163107.79999999999</v>
      </c>
      <c r="F37" s="72">
        <v>160639.37049</v>
      </c>
      <c r="G37" s="48">
        <f t="shared" si="14"/>
        <v>15678.570490000013</v>
      </c>
      <c r="H37" s="62">
        <f t="shared" si="1"/>
        <v>1.1081573121147235</v>
      </c>
      <c r="I37" s="62">
        <f t="shared" si="15"/>
        <v>1.1251855674085685</v>
      </c>
      <c r="J37" s="62">
        <f t="shared" si="9"/>
        <v>0.98486626936296129</v>
      </c>
      <c r="K37" s="42" t="s">
        <v>141</v>
      </c>
      <c r="L37" s="91"/>
      <c r="M37" s="49">
        <f t="shared" si="8"/>
        <v>0.12518556740856845</v>
      </c>
      <c r="P37" s="5"/>
    </row>
    <row r="38" spans="1:17" s="4" customFormat="1" ht="31" customHeight="1" x14ac:dyDescent="0.4">
      <c r="A38" s="76" t="s">
        <v>99</v>
      </c>
      <c r="B38" s="58" t="s">
        <v>98</v>
      </c>
      <c r="C38" s="84">
        <v>2616.4</v>
      </c>
      <c r="D38" s="84">
        <v>1791.1</v>
      </c>
      <c r="E38" s="72">
        <v>1791.1</v>
      </c>
      <c r="F38" s="72">
        <v>1768.0074</v>
      </c>
      <c r="G38" s="48">
        <f t="shared" si="14"/>
        <v>-848.39260000000013</v>
      </c>
      <c r="H38" s="62">
        <f t="shared" si="1"/>
        <v>0.67574048310655854</v>
      </c>
      <c r="I38" s="62">
        <f t="shared" si="15"/>
        <v>0.68456658003363391</v>
      </c>
      <c r="J38" s="62">
        <f t="shared" si="9"/>
        <v>0.98710702919993298</v>
      </c>
      <c r="K38" s="115" t="s">
        <v>142</v>
      </c>
      <c r="L38" s="91"/>
      <c r="M38" s="49">
        <f t="shared" si="8"/>
        <v>-0.31543341996636609</v>
      </c>
      <c r="P38" s="5"/>
    </row>
    <row r="39" spans="1:17" s="4" customFormat="1" ht="90" x14ac:dyDescent="0.4">
      <c r="A39" s="74" t="s">
        <v>31</v>
      </c>
      <c r="B39" s="54" t="s">
        <v>30</v>
      </c>
      <c r="C39" s="84">
        <v>3864</v>
      </c>
      <c r="D39" s="84">
        <v>1972.6</v>
      </c>
      <c r="E39" s="72">
        <v>1972.6</v>
      </c>
      <c r="F39" s="72">
        <v>1957.0293999999999</v>
      </c>
      <c r="G39" s="48">
        <f t="shared" si="14"/>
        <v>-1906.9706000000001</v>
      </c>
      <c r="H39" s="62">
        <f t="shared" si="1"/>
        <v>0.50647758799171838</v>
      </c>
      <c r="I39" s="62">
        <f t="shared" si="15"/>
        <v>0.51050724637681155</v>
      </c>
      <c r="J39" s="62">
        <f t="shared" si="9"/>
        <v>0.992106559870222</v>
      </c>
      <c r="K39" s="50" t="s">
        <v>143</v>
      </c>
      <c r="L39" s="91"/>
      <c r="M39" s="49">
        <f t="shared" si="8"/>
        <v>-0.48949275362318845</v>
      </c>
      <c r="P39" s="5"/>
    </row>
    <row r="40" spans="1:17" s="4" customFormat="1" ht="18" x14ac:dyDescent="0.4">
      <c r="A40" s="74" t="s">
        <v>29</v>
      </c>
      <c r="B40" s="54" t="s">
        <v>28</v>
      </c>
      <c r="C40" s="84">
        <v>146428.79999999999</v>
      </c>
      <c r="D40" s="84">
        <v>144331.6</v>
      </c>
      <c r="E40" s="72">
        <v>144347.70000000001</v>
      </c>
      <c r="F40" s="72">
        <v>142387.08203999998</v>
      </c>
      <c r="G40" s="48">
        <f t="shared" si="14"/>
        <v>-4041.717960000009</v>
      </c>
      <c r="H40" s="62">
        <f t="shared" si="1"/>
        <v>0.9723980667737494</v>
      </c>
      <c r="I40" s="62">
        <f t="shared" si="15"/>
        <v>0.98567768089337626</v>
      </c>
      <c r="J40" s="62">
        <f t="shared" si="9"/>
        <v>0.98641739383447025</v>
      </c>
      <c r="K40" s="50"/>
      <c r="L40" s="91"/>
      <c r="M40" s="49">
        <f t="shared" si="8"/>
        <v>-1.4322319106623738E-2</v>
      </c>
      <c r="P40" s="5"/>
    </row>
    <row r="41" spans="1:17" s="4" customFormat="1" ht="15" x14ac:dyDescent="0.4">
      <c r="A41" s="41" t="s">
        <v>27</v>
      </c>
      <c r="B41" s="53" t="s">
        <v>26</v>
      </c>
      <c r="C41" s="32">
        <f>C42+C43</f>
        <v>233923.9</v>
      </c>
      <c r="D41" s="32">
        <f>D42+D43</f>
        <v>264720.3</v>
      </c>
      <c r="E41" s="63">
        <f>E42+E43</f>
        <v>264720.3</v>
      </c>
      <c r="F41" s="63">
        <f>F42+F43</f>
        <v>259218.11298999999</v>
      </c>
      <c r="G41" s="47">
        <f t="shared" ref="G41:G43" si="16">SUM(F41-C41)</f>
        <v>25294.21299</v>
      </c>
      <c r="H41" s="64">
        <f t="shared" ref="H41:H58" si="17">F41/C41</f>
        <v>1.1081300926925381</v>
      </c>
      <c r="I41" s="64">
        <f t="shared" ref="I41:I58" si="18">D41/C41</f>
        <v>1.1316513618317752</v>
      </c>
      <c r="J41" s="64">
        <f t="shared" si="9"/>
        <v>0.97921509226908554</v>
      </c>
      <c r="K41" s="42"/>
      <c r="L41" s="90"/>
      <c r="M41" s="49">
        <f t="shared" si="8"/>
        <v>0.13165136183177517</v>
      </c>
      <c r="P41" s="5"/>
    </row>
    <row r="42" spans="1:17" s="4" customFormat="1" ht="64.3" x14ac:dyDescent="0.4">
      <c r="A42" s="74" t="s">
        <v>25</v>
      </c>
      <c r="B42" s="54" t="s">
        <v>24</v>
      </c>
      <c r="C42" s="86">
        <v>192776.8</v>
      </c>
      <c r="D42" s="87">
        <v>227668</v>
      </c>
      <c r="E42" s="72">
        <v>227668</v>
      </c>
      <c r="F42" s="72">
        <v>222171.40631999998</v>
      </c>
      <c r="G42" s="48">
        <f t="shared" si="16"/>
        <v>29394.606319999992</v>
      </c>
      <c r="H42" s="62">
        <f t="shared" si="17"/>
        <v>1.1524799992530221</v>
      </c>
      <c r="I42" s="62">
        <f t="shared" si="18"/>
        <v>1.1809927335654498</v>
      </c>
      <c r="J42" s="62">
        <f t="shared" si="9"/>
        <v>0.9758569773529876</v>
      </c>
      <c r="K42" s="50" t="s">
        <v>145</v>
      </c>
      <c r="L42" s="90"/>
      <c r="M42" s="49">
        <f t="shared" si="8"/>
        <v>0.18099273356544976</v>
      </c>
      <c r="P42" s="5"/>
    </row>
    <row r="43" spans="1:17" s="4" customFormat="1" ht="102.9" x14ac:dyDescent="0.4">
      <c r="A43" s="74" t="s">
        <v>23</v>
      </c>
      <c r="B43" s="54" t="s">
        <v>22</v>
      </c>
      <c r="C43" s="86">
        <v>41147.1</v>
      </c>
      <c r="D43" s="87">
        <v>37052.300000000003</v>
      </c>
      <c r="E43" s="72">
        <v>37052.300000000003</v>
      </c>
      <c r="F43" s="72">
        <v>37046.70667</v>
      </c>
      <c r="G43" s="48">
        <f t="shared" si="16"/>
        <v>-4100.393329999999</v>
      </c>
      <c r="H43" s="62">
        <f t="shared" si="17"/>
        <v>0.90034793873687335</v>
      </c>
      <c r="I43" s="62">
        <f t="shared" si="18"/>
        <v>0.90048387371163474</v>
      </c>
      <c r="J43" s="62">
        <f t="shared" si="9"/>
        <v>0.9998490422996682</v>
      </c>
      <c r="K43" s="50" t="s">
        <v>144</v>
      </c>
      <c r="L43" s="90"/>
      <c r="M43" s="49">
        <f t="shared" si="8"/>
        <v>-9.9516126288365259E-2</v>
      </c>
      <c r="P43" s="5"/>
    </row>
    <row r="44" spans="1:17" s="4" customFormat="1" ht="15" x14ac:dyDescent="0.4">
      <c r="A44" s="41" t="s">
        <v>21</v>
      </c>
      <c r="B44" s="53" t="s">
        <v>20</v>
      </c>
      <c r="C44" s="32">
        <f>SUM(C45:C48)</f>
        <v>175876</v>
      </c>
      <c r="D44" s="32">
        <f>SUM(D45:D48)</f>
        <v>212047.4</v>
      </c>
      <c r="E44" s="63">
        <f>SUM(E45:E48)</f>
        <v>215517.4</v>
      </c>
      <c r="F44" s="63">
        <f>SUM(F45:F48)</f>
        <v>210726.04509999999</v>
      </c>
      <c r="G44" s="32">
        <f>SUM(G45:G48)</f>
        <v>34850.045099999981</v>
      </c>
      <c r="H44" s="64">
        <f t="shared" si="17"/>
        <v>1.1981512264322591</v>
      </c>
      <c r="I44" s="64">
        <f t="shared" si="18"/>
        <v>1.2056642179717527</v>
      </c>
      <c r="J44" s="64">
        <f t="shared" si="9"/>
        <v>0.9777681296266566</v>
      </c>
      <c r="K44" s="42"/>
      <c r="L44" s="90"/>
      <c r="M44" s="49">
        <f t="shared" si="8"/>
        <v>0.20566421797175272</v>
      </c>
      <c r="P44" s="5"/>
    </row>
    <row r="45" spans="1:17" s="4" customFormat="1" ht="51.45" x14ac:dyDescent="0.4">
      <c r="A45" s="74" t="s">
        <v>19</v>
      </c>
      <c r="B45" s="54" t="s">
        <v>18</v>
      </c>
      <c r="C45" s="86">
        <v>15654.8</v>
      </c>
      <c r="D45" s="87">
        <v>14052.9</v>
      </c>
      <c r="E45" s="72">
        <v>14052.9</v>
      </c>
      <c r="F45" s="72">
        <v>14052.869919999999</v>
      </c>
      <c r="G45" s="48">
        <f t="shared" ref="G45:G48" si="19">SUM(F45-C45)</f>
        <v>-1601.9300800000001</v>
      </c>
      <c r="H45" s="62">
        <f t="shared" si="17"/>
        <v>0.89767163553670437</v>
      </c>
      <c r="I45" s="62">
        <f t="shared" si="18"/>
        <v>0.89767355699210472</v>
      </c>
      <c r="J45" s="62">
        <f t="shared" si="9"/>
        <v>0.99999785951654108</v>
      </c>
      <c r="K45" s="42" t="s">
        <v>146</v>
      </c>
      <c r="L45" s="91"/>
      <c r="M45" s="49">
        <f t="shared" si="8"/>
        <v>-0.10232644300789528</v>
      </c>
      <c r="N45" s="20"/>
      <c r="O45" s="22"/>
      <c r="P45" s="21"/>
    </row>
    <row r="46" spans="1:17" s="4" customFormat="1" ht="77.150000000000006" x14ac:dyDescent="0.4">
      <c r="A46" s="78" t="s">
        <v>17</v>
      </c>
      <c r="B46" s="57" t="s">
        <v>16</v>
      </c>
      <c r="C46" s="86">
        <v>60172.800000000003</v>
      </c>
      <c r="D46" s="87">
        <v>51982.3</v>
      </c>
      <c r="E46" s="72">
        <v>51982.3</v>
      </c>
      <c r="F46" s="72">
        <v>49237.396970000002</v>
      </c>
      <c r="G46" s="48">
        <f t="shared" si="19"/>
        <v>-10935.403030000001</v>
      </c>
      <c r="H46" s="62">
        <f t="shared" si="17"/>
        <v>0.81826667480988091</v>
      </c>
      <c r="I46" s="62">
        <f t="shared" si="18"/>
        <v>0.86388368166347584</v>
      </c>
      <c r="J46" s="62">
        <f t="shared" si="9"/>
        <v>0.9471954294057785</v>
      </c>
      <c r="K46" s="51" t="s">
        <v>148</v>
      </c>
      <c r="L46" s="90" t="s">
        <v>158</v>
      </c>
      <c r="M46" s="49">
        <f t="shared" si="8"/>
        <v>-0.13611631833652416</v>
      </c>
      <c r="N46" s="20"/>
      <c r="O46" s="22"/>
      <c r="P46" s="21"/>
    </row>
    <row r="47" spans="1:17" s="4" customFormat="1" ht="102.9" x14ac:dyDescent="0.4">
      <c r="A47" s="74" t="s">
        <v>15</v>
      </c>
      <c r="B47" s="54" t="s">
        <v>14</v>
      </c>
      <c r="C47" s="86">
        <v>92277.6</v>
      </c>
      <c r="D47" s="87">
        <v>138291.79999999999</v>
      </c>
      <c r="E47" s="72">
        <v>138291.79999999999</v>
      </c>
      <c r="F47" s="72">
        <v>136245.91381999999</v>
      </c>
      <c r="G47" s="48">
        <f t="shared" si="19"/>
        <v>43968.313819999981</v>
      </c>
      <c r="H47" s="62">
        <f t="shared" si="17"/>
        <v>1.4764787317832277</v>
      </c>
      <c r="I47" s="62">
        <f t="shared" si="18"/>
        <v>1.4986497264774981</v>
      </c>
      <c r="J47" s="62">
        <f t="shared" si="9"/>
        <v>0.98520601959046017</v>
      </c>
      <c r="K47" s="42" t="s">
        <v>149</v>
      </c>
      <c r="L47" s="42"/>
      <c r="M47" s="49">
        <f t="shared" si="8"/>
        <v>0.49864972647749806</v>
      </c>
      <c r="N47" s="20"/>
      <c r="P47" s="5"/>
      <c r="Q47" s="6"/>
    </row>
    <row r="48" spans="1:17" s="17" customFormat="1" ht="51.45" x14ac:dyDescent="0.4">
      <c r="A48" s="74" t="s">
        <v>13</v>
      </c>
      <c r="B48" s="54" t="s">
        <v>12</v>
      </c>
      <c r="C48" s="86">
        <v>7770.8</v>
      </c>
      <c r="D48" s="87">
        <v>7720.4</v>
      </c>
      <c r="E48" s="72">
        <v>11190.4</v>
      </c>
      <c r="F48" s="72">
        <v>11189.864390000001</v>
      </c>
      <c r="G48" s="48">
        <f t="shared" si="19"/>
        <v>3419.0643900000005</v>
      </c>
      <c r="H48" s="62">
        <f t="shared" si="17"/>
        <v>1.4399887257425232</v>
      </c>
      <c r="I48" s="62">
        <f t="shared" si="18"/>
        <v>0.9935141812940752</v>
      </c>
      <c r="J48" s="62">
        <f t="shared" si="9"/>
        <v>0.99995213665284544</v>
      </c>
      <c r="K48" s="42" t="s">
        <v>150</v>
      </c>
      <c r="L48" s="91"/>
      <c r="M48" s="49">
        <f t="shared" si="8"/>
        <v>-6.4858187059247951E-3</v>
      </c>
      <c r="N48" s="20"/>
      <c r="O48" s="19"/>
      <c r="P48" s="18"/>
      <c r="Q48" s="6"/>
    </row>
    <row r="49" spans="1:16" s="4" customFormat="1" ht="15" x14ac:dyDescent="0.4">
      <c r="A49" s="41" t="s">
        <v>11</v>
      </c>
      <c r="B49" s="53" t="s">
        <v>10</v>
      </c>
      <c r="C49" s="32">
        <f>SUM(C50:C52)</f>
        <v>164370.79999999999</v>
      </c>
      <c r="D49" s="32">
        <f t="shared" ref="D49:G49" si="20">SUM(D50:D52)</f>
        <v>198473.09999999998</v>
      </c>
      <c r="E49" s="63">
        <f t="shared" ref="E49" si="21">SUM(E50:E52)</f>
        <v>198473.09999999998</v>
      </c>
      <c r="F49" s="63">
        <f t="shared" si="20"/>
        <v>194638.91208000001</v>
      </c>
      <c r="G49" s="32">
        <f t="shared" si="20"/>
        <v>30268.112080000014</v>
      </c>
      <c r="H49" s="64">
        <f t="shared" si="17"/>
        <v>1.1841453109676416</v>
      </c>
      <c r="I49" s="64">
        <f t="shared" si="18"/>
        <v>1.2074717650580273</v>
      </c>
      <c r="J49" s="64">
        <f t="shared" si="9"/>
        <v>0.98068157387575461</v>
      </c>
      <c r="K49" s="42"/>
      <c r="L49" s="90"/>
      <c r="M49" s="49">
        <f t="shared" si="8"/>
        <v>0.20747176505802734</v>
      </c>
      <c r="P49" s="5"/>
    </row>
    <row r="50" spans="1:16" s="4" customFormat="1" ht="102.9" customHeight="1" x14ac:dyDescent="0.4">
      <c r="A50" s="74" t="s">
        <v>93</v>
      </c>
      <c r="B50" s="54">
        <v>1101</v>
      </c>
      <c r="C50" s="86">
        <v>47170</v>
      </c>
      <c r="D50" s="87">
        <v>57055.9</v>
      </c>
      <c r="E50" s="72">
        <v>57055.9</v>
      </c>
      <c r="F50" s="72">
        <v>56941.315000000002</v>
      </c>
      <c r="G50" s="48">
        <f t="shared" ref="G50:G52" si="22">SUM(F50-C50)</f>
        <v>9771.3150000000023</v>
      </c>
      <c r="H50" s="62">
        <f t="shared" si="17"/>
        <v>1.2071510493958024</v>
      </c>
      <c r="I50" s="62">
        <f t="shared" si="18"/>
        <v>1.2095802416790333</v>
      </c>
      <c r="J50" s="62">
        <f t="shared" si="9"/>
        <v>0.99799170637918255</v>
      </c>
      <c r="K50" s="42" t="s">
        <v>151</v>
      </c>
      <c r="L50" s="91"/>
      <c r="M50" s="49">
        <f t="shared" si="8"/>
        <v>0.20958024167903333</v>
      </c>
      <c r="N50" s="16"/>
      <c r="P50" s="5"/>
    </row>
    <row r="51" spans="1:16" s="4" customFormat="1" ht="102.9" x14ac:dyDescent="0.4">
      <c r="A51" s="74" t="s">
        <v>9</v>
      </c>
      <c r="B51" s="54">
        <v>1102</v>
      </c>
      <c r="C51" s="86">
        <v>5610.9</v>
      </c>
      <c r="D51" s="87">
        <v>9224.9</v>
      </c>
      <c r="E51" s="72">
        <v>9224.9</v>
      </c>
      <c r="F51" s="72">
        <v>9166.1058300000004</v>
      </c>
      <c r="G51" s="48">
        <f t="shared" si="22"/>
        <v>3555.2058300000008</v>
      </c>
      <c r="H51" s="62">
        <f t="shared" si="17"/>
        <v>1.6336248783617604</v>
      </c>
      <c r="I51" s="62">
        <f t="shared" si="18"/>
        <v>1.6441034415156215</v>
      </c>
      <c r="J51" s="62">
        <f t="shared" si="9"/>
        <v>0.99362657914990959</v>
      </c>
      <c r="K51" s="42" t="s">
        <v>152</v>
      </c>
      <c r="L51" s="42"/>
      <c r="M51" s="49">
        <f t="shared" si="8"/>
        <v>0.64410344151562149</v>
      </c>
      <c r="N51" s="15"/>
      <c r="P51" s="5"/>
    </row>
    <row r="52" spans="1:16" s="4" customFormat="1" ht="115.75" x14ac:dyDescent="0.4">
      <c r="A52" s="74" t="s">
        <v>102</v>
      </c>
      <c r="B52" s="54">
        <v>1103</v>
      </c>
      <c r="C52" s="86">
        <v>111589.9</v>
      </c>
      <c r="D52" s="87">
        <v>132192.29999999999</v>
      </c>
      <c r="E52" s="72">
        <v>132192.29999999999</v>
      </c>
      <c r="F52" s="72">
        <v>128531.49125000001</v>
      </c>
      <c r="G52" s="48">
        <f t="shared" si="22"/>
        <v>16941.591250000012</v>
      </c>
      <c r="H52" s="62">
        <f t="shared" si="17"/>
        <v>1.1518201132002091</v>
      </c>
      <c r="I52" s="62">
        <f t="shared" si="18"/>
        <v>1.1846260279828191</v>
      </c>
      <c r="J52" s="62">
        <f t="shared" si="9"/>
        <v>0.9723069441260952</v>
      </c>
      <c r="K52" s="42" t="s">
        <v>153</v>
      </c>
      <c r="L52" s="91"/>
      <c r="M52" s="49">
        <f t="shared" si="8"/>
        <v>0.18462602798281913</v>
      </c>
      <c r="N52" s="15"/>
      <c r="P52" s="5"/>
    </row>
    <row r="53" spans="1:16" s="4" customFormat="1" ht="15" x14ac:dyDescent="0.4">
      <c r="A53" s="41" t="s">
        <v>8</v>
      </c>
      <c r="B53" s="53" t="s">
        <v>7</v>
      </c>
      <c r="C53" s="32">
        <f>C54+C55</f>
        <v>15352.7</v>
      </c>
      <c r="D53" s="32">
        <f>D54+D55</f>
        <v>26487.1</v>
      </c>
      <c r="E53" s="63">
        <f>E54+E55</f>
        <v>26487.1</v>
      </c>
      <c r="F53" s="63">
        <f>F54+F55</f>
        <v>25229.380720000001</v>
      </c>
      <c r="G53" s="47">
        <f t="shared" ref="G53:G58" si="23">SUM(F53-C53)</f>
        <v>9876.6807200000003</v>
      </c>
      <c r="H53" s="64">
        <f t="shared" si="17"/>
        <v>1.6433188116748194</v>
      </c>
      <c r="I53" s="64">
        <f t="shared" si="18"/>
        <v>1.7252405114409841</v>
      </c>
      <c r="J53" s="64">
        <f t="shared" si="9"/>
        <v>0.95251578013448068</v>
      </c>
      <c r="K53" s="42"/>
      <c r="L53" s="90"/>
      <c r="M53" s="49">
        <f t="shared" si="8"/>
        <v>0.72524051144098411</v>
      </c>
      <c r="P53" s="5"/>
    </row>
    <row r="54" spans="1:16" s="4" customFormat="1" ht="25.75" x14ac:dyDescent="0.4">
      <c r="A54" s="74" t="s">
        <v>92</v>
      </c>
      <c r="B54" s="54">
        <v>1201</v>
      </c>
      <c r="C54" s="86">
        <v>5092.3</v>
      </c>
      <c r="D54" s="87">
        <v>9068.4</v>
      </c>
      <c r="E54" s="72">
        <v>9068.4</v>
      </c>
      <c r="F54" s="72">
        <v>9068.4</v>
      </c>
      <c r="G54" s="48">
        <f t="shared" si="23"/>
        <v>3976.0999999999995</v>
      </c>
      <c r="H54" s="62">
        <f t="shared" si="17"/>
        <v>1.7808063154173948</v>
      </c>
      <c r="I54" s="62">
        <f t="shared" si="18"/>
        <v>1.7808063154173948</v>
      </c>
      <c r="J54" s="62">
        <f t="shared" si="9"/>
        <v>1</v>
      </c>
      <c r="K54" s="42" t="s">
        <v>154</v>
      </c>
      <c r="L54" s="90"/>
      <c r="M54" s="49">
        <f t="shared" si="8"/>
        <v>0.78080631541739476</v>
      </c>
      <c r="P54" s="5"/>
    </row>
    <row r="55" spans="1:16" s="4" customFormat="1" ht="90" x14ac:dyDescent="0.4">
      <c r="A55" s="74" t="s">
        <v>6</v>
      </c>
      <c r="B55" s="58" t="s">
        <v>5</v>
      </c>
      <c r="C55" s="86">
        <v>10260.4</v>
      </c>
      <c r="D55" s="87">
        <v>17418.7</v>
      </c>
      <c r="E55" s="72">
        <v>17418.7</v>
      </c>
      <c r="F55" s="72">
        <v>16160.980720000001</v>
      </c>
      <c r="G55" s="48">
        <f t="shared" si="23"/>
        <v>5900.5807200000017</v>
      </c>
      <c r="H55" s="62">
        <f t="shared" si="17"/>
        <v>1.5750829129468638</v>
      </c>
      <c r="I55" s="62">
        <f t="shared" si="18"/>
        <v>1.6976628591477916</v>
      </c>
      <c r="J55" s="62">
        <f t="shared" si="9"/>
        <v>0.92779488251132403</v>
      </c>
      <c r="K55" s="42" t="s">
        <v>155</v>
      </c>
      <c r="L55" s="90" t="s">
        <v>159</v>
      </c>
      <c r="M55" s="49">
        <f t="shared" si="8"/>
        <v>0.69766285914779158</v>
      </c>
      <c r="P55" s="5"/>
    </row>
    <row r="56" spans="1:16" s="112" customFormat="1" ht="30" x14ac:dyDescent="0.4">
      <c r="A56" s="41" t="s">
        <v>4</v>
      </c>
      <c r="B56" s="53" t="s">
        <v>3</v>
      </c>
      <c r="C56" s="65">
        <f>C57</f>
        <v>500</v>
      </c>
      <c r="D56" s="65">
        <f>D57</f>
        <v>234.1</v>
      </c>
      <c r="E56" s="63">
        <f>E57</f>
        <v>234.1</v>
      </c>
      <c r="F56" s="63">
        <f>F57</f>
        <v>234.01088000000001</v>
      </c>
      <c r="G56" s="60">
        <f t="shared" si="23"/>
        <v>-265.98911999999996</v>
      </c>
      <c r="H56" s="64">
        <f t="shared" si="17"/>
        <v>0.46802176000000001</v>
      </c>
      <c r="I56" s="64">
        <f t="shared" si="18"/>
        <v>0.46820000000000001</v>
      </c>
      <c r="J56" s="64">
        <f t="shared" si="9"/>
        <v>0.99961930798803944</v>
      </c>
      <c r="K56" s="116"/>
      <c r="L56" s="117"/>
      <c r="M56" s="49">
        <f t="shared" si="8"/>
        <v>-0.53180000000000005</v>
      </c>
      <c r="P56" s="5"/>
    </row>
    <row r="57" spans="1:16" s="4" customFormat="1" ht="38.6" x14ac:dyDescent="0.4">
      <c r="A57" s="74" t="s">
        <v>2</v>
      </c>
      <c r="B57" s="54" t="s">
        <v>1</v>
      </c>
      <c r="C57" s="66">
        <v>500</v>
      </c>
      <c r="D57" s="67">
        <v>234.1</v>
      </c>
      <c r="E57" s="71">
        <v>234.1</v>
      </c>
      <c r="F57" s="71">
        <v>234.01088000000001</v>
      </c>
      <c r="G57" s="48">
        <f>SUM(F57-C57)</f>
        <v>-265.98911999999996</v>
      </c>
      <c r="H57" s="62">
        <f>F57/C57</f>
        <v>0.46802176000000001</v>
      </c>
      <c r="I57" s="62">
        <f t="shared" si="18"/>
        <v>0.46820000000000001</v>
      </c>
      <c r="J57" s="62">
        <f>F57/E57</f>
        <v>0.99961930798803944</v>
      </c>
      <c r="K57" s="61" t="s">
        <v>156</v>
      </c>
      <c r="L57" s="91"/>
      <c r="M57" s="49">
        <f t="shared" si="8"/>
        <v>-0.53180000000000005</v>
      </c>
      <c r="N57" s="14"/>
      <c r="P57" s="5"/>
    </row>
    <row r="58" spans="1:16" s="4" customFormat="1" ht="15" x14ac:dyDescent="0.4">
      <c r="A58" s="41" t="s">
        <v>0</v>
      </c>
      <c r="B58" s="46"/>
      <c r="C58" s="32">
        <f>C6+C15+C17+C20+C27+C32+C34+C41+C44+C49+C53+C56</f>
        <v>5284982.0999999996</v>
      </c>
      <c r="D58" s="32">
        <f>D6+D15+D17+D20+D27+D32+D34+D41+D44+D49+D53+D56</f>
        <v>8531583.1999999993</v>
      </c>
      <c r="E58" s="32">
        <f>E6+E15+E17+E20+E27+E32+E34+E41+E44+E49+E53+E56</f>
        <v>8547947.8999999985</v>
      </c>
      <c r="F58" s="32">
        <f>F6+F15+F17+F20+F27+F32+F34+F41+F44+F49+F53+F56</f>
        <v>8505321.8541400023</v>
      </c>
      <c r="G58" s="47">
        <f t="shared" si="23"/>
        <v>3220339.7541400027</v>
      </c>
      <c r="H58" s="64">
        <f t="shared" si="17"/>
        <v>1.6093378734698085</v>
      </c>
      <c r="I58" s="64">
        <f t="shared" si="18"/>
        <v>1.6143069245210877</v>
      </c>
      <c r="J58" s="88">
        <f t="shared" si="9"/>
        <v>0.99501330069407701</v>
      </c>
      <c r="K58" s="42"/>
      <c r="L58" s="90"/>
      <c r="M58" s="49">
        <f t="shared" si="8"/>
        <v>0.6143069245210877</v>
      </c>
      <c r="P58" s="5"/>
    </row>
    <row r="59" spans="1:16" s="4" customFormat="1" ht="15.45" x14ac:dyDescent="0.4">
      <c r="A59" s="12"/>
      <c r="B59" s="11"/>
      <c r="C59" s="10"/>
      <c r="D59" s="9"/>
      <c r="E59" s="9"/>
      <c r="F59" s="9"/>
      <c r="G59" s="9"/>
      <c r="H59" s="9"/>
      <c r="I59" s="8"/>
      <c r="J59" s="8"/>
      <c r="K59" s="27"/>
      <c r="M59" s="6"/>
      <c r="P59" s="5"/>
    </row>
    <row r="60" spans="1:16" s="4" customFormat="1" ht="15.45" x14ac:dyDescent="0.4">
      <c r="A60" s="7"/>
      <c r="B60" s="33"/>
      <c r="C60" s="34"/>
      <c r="D60" s="35"/>
      <c r="E60" s="35"/>
      <c r="F60" s="35"/>
      <c r="G60" s="35"/>
      <c r="H60" s="35"/>
      <c r="I60" s="31"/>
      <c r="J60" s="31"/>
      <c r="K60" s="27"/>
      <c r="M60" s="6"/>
      <c r="P60" s="5"/>
    </row>
    <row r="61" spans="1:16" s="4" customFormat="1" ht="15.75" customHeight="1" x14ac:dyDescent="0.35">
      <c r="A61" s="43" t="s">
        <v>157</v>
      </c>
      <c r="B61" s="43"/>
      <c r="C61" s="43"/>
      <c r="D61" s="43"/>
      <c r="E61" s="43"/>
      <c r="F61" s="43"/>
      <c r="G61" s="43"/>
      <c r="H61" s="43"/>
      <c r="I61" s="43"/>
      <c r="J61" s="43"/>
      <c r="K61" s="43"/>
      <c r="M61" s="6"/>
      <c r="P61" s="5"/>
    </row>
    <row r="62" spans="1:16" s="4" customFormat="1" ht="15.45" x14ac:dyDescent="0.4">
      <c r="A62" s="7"/>
      <c r="B62" s="33"/>
      <c r="C62" s="34"/>
      <c r="D62" s="36"/>
      <c r="E62" s="36"/>
      <c r="F62" s="30"/>
      <c r="G62" s="30"/>
      <c r="H62" s="30"/>
      <c r="I62" s="31"/>
      <c r="J62" s="31"/>
      <c r="K62" s="27"/>
      <c r="M62" s="6"/>
      <c r="P62" s="5"/>
    </row>
    <row r="63" spans="1:16" s="4" customFormat="1" ht="15.45" x14ac:dyDescent="0.4">
      <c r="B63" s="33"/>
      <c r="C63" s="34"/>
      <c r="D63" s="36"/>
      <c r="E63" s="36"/>
      <c r="F63" s="30"/>
      <c r="G63" s="30"/>
      <c r="H63" s="30"/>
      <c r="I63" s="31"/>
      <c r="J63" s="31"/>
      <c r="K63" s="27"/>
      <c r="M63" s="6"/>
      <c r="P63" s="5"/>
    </row>
    <row r="64" spans="1:16" s="4" customFormat="1" ht="15.45" x14ac:dyDescent="0.4">
      <c r="B64" s="33"/>
      <c r="C64" s="34"/>
      <c r="D64" s="36"/>
      <c r="E64" s="36"/>
      <c r="F64" s="30"/>
      <c r="G64" s="30"/>
      <c r="H64" s="30"/>
      <c r="I64" s="31"/>
      <c r="J64" s="31"/>
      <c r="K64" s="27"/>
      <c r="M64" s="6"/>
      <c r="P64" s="5"/>
    </row>
    <row r="65" spans="2:16" s="4" customFormat="1" ht="15.45" x14ac:dyDescent="0.4">
      <c r="B65" s="33"/>
      <c r="C65" s="34"/>
      <c r="D65" s="36"/>
      <c r="E65" s="36"/>
      <c r="F65" s="30"/>
      <c r="G65" s="30"/>
      <c r="H65" s="30"/>
      <c r="I65" s="31"/>
      <c r="J65" s="31"/>
      <c r="K65" s="27"/>
      <c r="M65" s="6"/>
      <c r="P65" s="5"/>
    </row>
    <row r="66" spans="2:16" s="4" customFormat="1" ht="15.45" x14ac:dyDescent="0.4">
      <c r="B66" s="33"/>
      <c r="C66" s="34"/>
      <c r="D66" s="36"/>
      <c r="E66" s="36"/>
      <c r="F66" s="30"/>
      <c r="G66" s="30"/>
      <c r="H66" s="30"/>
      <c r="I66" s="31"/>
      <c r="J66" s="31"/>
      <c r="K66" s="27"/>
      <c r="M66" s="6"/>
      <c r="P66" s="5"/>
    </row>
    <row r="67" spans="2:16" x14ac:dyDescent="0.45">
      <c r="L67" s="4"/>
    </row>
    <row r="68" spans="2:16" x14ac:dyDescent="0.45">
      <c r="L68" s="4"/>
    </row>
    <row r="69" spans="2:16" x14ac:dyDescent="0.45">
      <c r="L69" s="4"/>
    </row>
  </sheetData>
  <mergeCells count="1">
    <mergeCell ref="A2:I2"/>
  </mergeCells>
  <pageMargins left="0" right="0" top="0.59055118110236227" bottom="0" header="0" footer="0"/>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 для открытого бюджета</vt:lpstr>
      <vt:lpstr>' для открытого бюджета'!Заголовки_для_печати</vt:lpstr>
      <vt:lpstr>' для открытого бюджета'!Область_печати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fin-4053</dc:creator>
  <cp:lastModifiedBy>Алексеева</cp:lastModifiedBy>
  <cp:lastPrinted>2023-04-03T00:30:37Z</cp:lastPrinted>
  <dcterms:created xsi:type="dcterms:W3CDTF">2017-04-27T06:04:43Z</dcterms:created>
  <dcterms:modified xsi:type="dcterms:W3CDTF">2025-03-20T08:05:08Z</dcterms:modified>
</cp:coreProperties>
</file>