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udg03\Documents\Годовой отчет\2023\В Собрание, на сайт\Дополнительные материалы к проекту Решения по отчету за 2022 год\"/>
    </mc:Choice>
  </mc:AlternateContent>
  <bookViews>
    <workbookView xWindow="0" yWindow="617" windowWidth="25783" windowHeight="12060"/>
  </bookViews>
  <sheets>
    <sheet name=" для открытого бюджета" sheetId="1" r:id="rId1"/>
  </sheets>
  <definedNames>
    <definedName name="_xlnm._FilterDatabase" localSheetId="0" hidden="1">' для открытого бюджета'!$A$4:$L$59</definedName>
    <definedName name="Z_0F4DC5C0_7956_4442_8C7B_32125D86E071_.wvu.FilterData" localSheetId="0" hidden="1">' для открытого бюджета'!$A$4:$L$59</definedName>
    <definedName name="Z_12186DB7_A8D5_4720_ACE0_ADDB9117C881_.wvu.FilterData" localSheetId="0" hidden="1">' для открытого бюджета'!$A$4:$L$59</definedName>
    <definedName name="Z_1239CEEA_B1B2_4CEF_ADD9_472DE63B73A9_.wvu.FilterData" localSheetId="0" hidden="1">' для открытого бюджета'!$A$4:$L$59</definedName>
    <definedName name="Z_1E2B9BDD_9034_4DF8_9C08_0B8E947EA2D4_.wvu.FilterData" localSheetId="0" hidden="1">' для открытого бюджета'!$A$4:$L$59</definedName>
    <definedName name="Z_22987E87_0A57_4BFB_A342_7B183692EFE4_.wvu.FilterData" localSheetId="0" hidden="1">' для открытого бюджета'!$A$4:$L$59</definedName>
    <definedName name="Z_25ACAABC_17D8_45A8_A141_9B3B239FE96A_.wvu.FilterData" localSheetId="0" hidden="1">' для открытого бюджета'!$A$4:$L$59</definedName>
    <definedName name="Z_2F15EE43_637F_461F_AE80_29D63FA7C427_.wvu.FilterData" localSheetId="0" hidden="1">' для открытого бюджета'!$A$4:$L$59</definedName>
    <definedName name="Z_34036D14_AF04_4DAA_A78E_4F50609565F4_.wvu.FilterData" localSheetId="0" hidden="1">' для открытого бюджета'!$A$4:$L$59</definedName>
    <definedName name="Z_4002FE1F_1EA4_49CB_A897_601103C41354_.wvu.FilterData" localSheetId="0" hidden="1">' для открытого бюджета'!$A$4:$L$59</definedName>
    <definedName name="Z_573AFBCD_63BA_4516_A539_E98349B1B78A_.wvu.FilterData" localSheetId="0" hidden="1">' для открытого бюджета'!$A$4:$L$59</definedName>
    <definedName name="Z_59BCB210_7C1D_4C71_BAD9_852664C6DE6E_.wvu.FilterData" localSheetId="0" hidden="1">' для открытого бюджета'!$A$4:$L$59</definedName>
    <definedName name="Z_59BCB210_7C1D_4C71_BAD9_852664C6DE6E_.wvu.PrintArea" localSheetId="0" hidden="1">' для открытого бюджета'!$A$1:$K$59</definedName>
    <definedName name="Z_59BCB210_7C1D_4C71_BAD9_852664C6DE6E_.wvu.PrintTitles" localSheetId="0" hidden="1">' для открытого бюджета'!$4:$5</definedName>
    <definedName name="Z_5A287481_9AFF_4599_A34F_A102FDD81E24_.wvu.FilterData" localSheetId="0" hidden="1">' для открытого бюджета'!$A$4:$L$59</definedName>
    <definedName name="Z_5A287481_9AFF_4599_A34F_A102FDD81E24_.wvu.PrintArea" localSheetId="0" hidden="1">' для открытого бюджета'!$A$1:$K$62</definedName>
    <definedName name="Z_60149D9D_4C79_4C29_9E4E_D28B4D0483C7_.wvu.FilterData" localSheetId="0" hidden="1">' для открытого бюджета'!$A$4:$L$59</definedName>
    <definedName name="Z_65A5410C_4CAD_4A3C_B16D_A660B4494E3D_.wvu.FilterData" localSheetId="0" hidden="1">' для открытого бюджета'!$A$4:$L$59</definedName>
    <definedName name="Z_6A2BC739_737E_4C1B_961B_4C7B661240C6_.wvu.FilterData" localSheetId="0" hidden="1">' для открытого бюджета'!$A$4:$L$59</definedName>
    <definedName name="Z_75A3D7DF_5823_472F_917D_7664CBB4F6FF_.wvu.FilterData" localSheetId="0" hidden="1">' для открытого бюджета'!$A$4:$L$59</definedName>
    <definedName name="Z_77C4418B_5BB1_407E_B78F_1908A33C3C73_.wvu.FilterData" localSheetId="0" hidden="1">' для открытого бюджета'!$A$4:$L$59</definedName>
    <definedName name="Z_9BD843FF_B424_4650_BD22_347CBEA4F3BE_.wvu.FilterData" localSheetId="0" hidden="1">' для открытого бюджета'!$A$4:$L$59</definedName>
    <definedName name="Z_C3E927B9_959D_4195_AEAC_C7AA7F2DFC1E_.wvu.FilterData" localSheetId="0" hidden="1">' для открытого бюджета'!$A$4:$L$59</definedName>
    <definedName name="Z_C9B16E77_1080_463F_87AA_CAB8F86A7F90_.wvu.FilterData" localSheetId="0" hidden="1">' для открытого бюджета'!$A$4:$L$59</definedName>
    <definedName name="Z_D4FF95C3_7EA9_427D_B24D_44BA30D2D6FB_.wvu.FilterData" localSheetId="0" hidden="1">' для открытого бюджета'!$A$4:$L$59</definedName>
    <definedName name="Z_D5D0C215_E36E_475D_BA10_4DB36BDB9DFB_.wvu.FilterData" localSheetId="0" hidden="1">' для открытого бюджета'!$A$4:$L$59</definedName>
    <definedName name="Z_DACE88A8_0540_4F4A_8B97_DD0CE1731219_.wvu.FilterData" localSheetId="0" hidden="1">' для открытого бюджета'!$A$4:$L$59</definedName>
    <definedName name="Z_DAF1491E_C925_4C9F_9A21_A7368BA13293_.wvu.FilterData" localSheetId="0" hidden="1">' для открытого бюджета'!$A$4:$L$59</definedName>
    <definedName name="Z_EFA94A0D_E33F_41AC_994A_43CF07509FE5_.wvu.FilterData" localSheetId="0" hidden="1">' для открытого бюджета'!$A$4:$L$59</definedName>
    <definedName name="_xlnm.Print_Titles" localSheetId="0">' для открытого бюджета'!$4:$5</definedName>
    <definedName name="_xlnm.Print_Area" localSheetId="0">' для открытого бюджета'!$A$1:$L$62</definedName>
  </definedNames>
  <calcPr calcId="162913"/>
</workbook>
</file>

<file path=xl/calcChain.xml><?xml version="1.0" encoding="utf-8"?>
<calcChain xmlns="http://schemas.openxmlformats.org/spreadsheetml/2006/main">
  <c r="G49" i="1" l="1"/>
  <c r="H49" i="1"/>
  <c r="I49" i="1"/>
  <c r="J49" i="1"/>
  <c r="J13" i="1" l="1"/>
  <c r="H12" i="1" l="1"/>
  <c r="I12" i="1"/>
  <c r="G47" i="1"/>
  <c r="G48" i="1"/>
  <c r="J12" i="1" l="1"/>
  <c r="J16" i="1" l="1"/>
  <c r="E57" i="1" l="1"/>
  <c r="E54" i="1"/>
  <c r="E50" i="1"/>
  <c r="E44" i="1"/>
  <c r="E41" i="1"/>
  <c r="E34" i="1"/>
  <c r="E32" i="1"/>
  <c r="E27" i="1"/>
  <c r="E20" i="1"/>
  <c r="E17" i="1"/>
  <c r="E15" i="1"/>
  <c r="E6" i="1"/>
  <c r="C15" i="1"/>
  <c r="C17" i="1"/>
  <c r="C20" i="1"/>
  <c r="C27" i="1"/>
  <c r="C32" i="1"/>
  <c r="C34" i="1"/>
  <c r="C41" i="1"/>
  <c r="C44" i="1"/>
  <c r="C50" i="1"/>
  <c r="C54" i="1"/>
  <c r="E59" i="1" l="1"/>
  <c r="J58" i="1" l="1"/>
  <c r="J7" i="1"/>
  <c r="I58" i="1"/>
  <c r="I56" i="1"/>
  <c r="I55" i="1"/>
  <c r="I53" i="1"/>
  <c r="I52" i="1"/>
  <c r="I51" i="1"/>
  <c r="I48" i="1"/>
  <c r="I47" i="1"/>
  <c r="I45" i="1"/>
  <c r="I43" i="1"/>
  <c r="I42" i="1"/>
  <c r="I40" i="1"/>
  <c r="I39" i="1"/>
  <c r="I38" i="1"/>
  <c r="I37" i="1"/>
  <c r="I36" i="1"/>
  <c r="I35" i="1"/>
  <c r="I33" i="1"/>
  <c r="I31" i="1"/>
  <c r="I30" i="1"/>
  <c r="I29" i="1"/>
  <c r="I28" i="1"/>
  <c r="I26" i="1"/>
  <c r="I25" i="1"/>
  <c r="I24" i="1"/>
  <c r="I22" i="1"/>
  <c r="I21" i="1"/>
  <c r="I19" i="1"/>
  <c r="I18" i="1"/>
  <c r="I14" i="1"/>
  <c r="I13" i="1"/>
  <c r="I11" i="1"/>
  <c r="I10" i="1"/>
  <c r="I9" i="1"/>
  <c r="I8" i="1"/>
  <c r="I7" i="1"/>
  <c r="H58" i="1"/>
  <c r="H56" i="1"/>
  <c r="H55" i="1"/>
  <c r="H53" i="1"/>
  <c r="H52" i="1"/>
  <c r="H51" i="1"/>
  <c r="H48" i="1"/>
  <c r="H47" i="1"/>
  <c r="H45" i="1"/>
  <c r="H43" i="1"/>
  <c r="H42" i="1"/>
  <c r="H40" i="1"/>
  <c r="H39" i="1"/>
  <c r="H38" i="1"/>
  <c r="H37" i="1"/>
  <c r="H36" i="1"/>
  <c r="H35" i="1"/>
  <c r="H33" i="1"/>
  <c r="H31" i="1"/>
  <c r="H29" i="1"/>
  <c r="H28" i="1"/>
  <c r="H26" i="1"/>
  <c r="H25" i="1"/>
  <c r="H24" i="1"/>
  <c r="H22" i="1"/>
  <c r="H21" i="1"/>
  <c r="H19" i="1"/>
  <c r="H18" i="1"/>
  <c r="H14" i="1"/>
  <c r="H13" i="1"/>
  <c r="H11" i="1"/>
  <c r="H10" i="1"/>
  <c r="H9" i="1"/>
  <c r="H8" i="1"/>
  <c r="H7" i="1"/>
  <c r="M53" i="1" l="1"/>
  <c r="J53" i="1"/>
  <c r="G53" i="1"/>
  <c r="F50" i="1"/>
  <c r="H50" i="1" s="1"/>
  <c r="D50" i="1"/>
  <c r="I50" i="1" s="1"/>
  <c r="J46" i="1"/>
  <c r="M46" i="1"/>
  <c r="F44" i="1"/>
  <c r="H44" i="1" s="1"/>
  <c r="D44" i="1"/>
  <c r="I44" i="1" s="1"/>
  <c r="G35" i="1"/>
  <c r="G31" i="1"/>
  <c r="G29" i="1"/>
  <c r="G28" i="1"/>
  <c r="G21" i="1"/>
  <c r="M58" i="1"/>
  <c r="J56" i="1"/>
  <c r="M56" i="1"/>
  <c r="J55" i="1"/>
  <c r="M55" i="1"/>
  <c r="J52" i="1"/>
  <c r="M52" i="1"/>
  <c r="J51" i="1"/>
  <c r="M51" i="1"/>
  <c r="M49" i="1"/>
  <c r="J48" i="1"/>
  <c r="M48" i="1"/>
  <c r="J47" i="1"/>
  <c r="M47" i="1"/>
  <c r="J45" i="1"/>
  <c r="M45" i="1"/>
  <c r="J43" i="1"/>
  <c r="M43" i="1"/>
  <c r="J42" i="1"/>
  <c r="M42" i="1"/>
  <c r="J40" i="1"/>
  <c r="M40" i="1"/>
  <c r="J39" i="1"/>
  <c r="M39" i="1"/>
  <c r="J38" i="1"/>
  <c r="M38" i="1"/>
  <c r="J37" i="1"/>
  <c r="M37" i="1"/>
  <c r="J36" i="1"/>
  <c r="M36" i="1"/>
  <c r="J35" i="1"/>
  <c r="M35" i="1"/>
  <c r="J33" i="1"/>
  <c r="M33" i="1"/>
  <c r="J31" i="1"/>
  <c r="M31" i="1"/>
  <c r="M30" i="1"/>
  <c r="J29" i="1"/>
  <c r="M29" i="1"/>
  <c r="J28" i="1"/>
  <c r="M28" i="1"/>
  <c r="J26" i="1"/>
  <c r="M26" i="1"/>
  <c r="J25" i="1"/>
  <c r="M25" i="1"/>
  <c r="J24" i="1"/>
  <c r="M24" i="1"/>
  <c r="J23" i="1"/>
  <c r="M23" i="1"/>
  <c r="J22" i="1"/>
  <c r="M22" i="1"/>
  <c r="J21" i="1"/>
  <c r="M21" i="1"/>
  <c r="J19" i="1"/>
  <c r="M19" i="1"/>
  <c r="J18" i="1"/>
  <c r="M18" i="1"/>
  <c r="J14" i="1"/>
  <c r="M14" i="1"/>
  <c r="M13" i="1"/>
  <c r="M12" i="1"/>
  <c r="J11" i="1"/>
  <c r="M11" i="1"/>
  <c r="J10" i="1"/>
  <c r="M10" i="1"/>
  <c r="J9" i="1"/>
  <c r="M9" i="1"/>
  <c r="J8" i="1"/>
  <c r="M8" i="1"/>
  <c r="G7" i="1"/>
  <c r="M7" i="1"/>
  <c r="G30" i="1" l="1"/>
  <c r="H30" i="1"/>
  <c r="J30" i="1"/>
  <c r="G14" i="1" l="1"/>
  <c r="F34" i="1"/>
  <c r="H34" i="1" s="1"/>
  <c r="D34" i="1"/>
  <c r="I34" i="1" s="1"/>
  <c r="G38" i="1"/>
  <c r="M34" i="1" l="1"/>
  <c r="J34" i="1"/>
  <c r="G37" i="1"/>
  <c r="G58" i="1" l="1"/>
  <c r="G56" i="1"/>
  <c r="G55" i="1"/>
  <c r="G52" i="1"/>
  <c r="G51" i="1"/>
  <c r="G45" i="1"/>
  <c r="G43" i="1"/>
  <c r="G42" i="1"/>
  <c r="G40" i="1"/>
  <c r="G39" i="1"/>
  <c r="G36" i="1"/>
  <c r="G33" i="1"/>
  <c r="G26" i="1"/>
  <c r="G25" i="1"/>
  <c r="G24" i="1"/>
  <c r="G23" i="1"/>
  <c r="G22" i="1"/>
  <c r="G19" i="1"/>
  <c r="G18" i="1"/>
  <c r="G16" i="1"/>
  <c r="G13" i="1"/>
  <c r="G12" i="1"/>
  <c r="G11" i="1"/>
  <c r="G10" i="1"/>
  <c r="G9" i="1"/>
  <c r="G8" i="1"/>
  <c r="G44" i="1" l="1"/>
  <c r="G50" i="1"/>
  <c r="G34" i="1"/>
  <c r="C6" i="1" l="1"/>
  <c r="D6" i="1"/>
  <c r="F6" i="1"/>
  <c r="J6" i="1" s="1"/>
  <c r="D15" i="1"/>
  <c r="F15" i="1"/>
  <c r="J15" i="1" s="1"/>
  <c r="M16" i="1"/>
  <c r="D17" i="1"/>
  <c r="I17" i="1" s="1"/>
  <c r="F17" i="1"/>
  <c r="H17" i="1" s="1"/>
  <c r="D20" i="1"/>
  <c r="I20" i="1" s="1"/>
  <c r="F20" i="1"/>
  <c r="H20" i="1" s="1"/>
  <c r="D27" i="1"/>
  <c r="I27" i="1" s="1"/>
  <c r="F27" i="1"/>
  <c r="D32" i="1"/>
  <c r="I32" i="1" s="1"/>
  <c r="F32" i="1"/>
  <c r="H32" i="1" s="1"/>
  <c r="D41" i="1"/>
  <c r="I41" i="1" s="1"/>
  <c r="F41" i="1"/>
  <c r="H41" i="1" s="1"/>
  <c r="J44" i="1"/>
  <c r="D54" i="1"/>
  <c r="I54" i="1" s="1"/>
  <c r="F54" i="1"/>
  <c r="H54" i="1" s="1"/>
  <c r="C57" i="1"/>
  <c r="D57" i="1"/>
  <c r="F57" i="1"/>
  <c r="J57" i="1" l="1"/>
  <c r="H57" i="1"/>
  <c r="J27" i="1"/>
  <c r="H27" i="1"/>
  <c r="I57" i="1"/>
  <c r="M57" i="1" s="1"/>
  <c r="I6" i="1"/>
  <c r="H6" i="1"/>
  <c r="M44" i="1"/>
  <c r="M50" i="1"/>
  <c r="J50" i="1"/>
  <c r="M20" i="1"/>
  <c r="J20" i="1"/>
  <c r="M54" i="1"/>
  <c r="J54" i="1"/>
  <c r="M17" i="1"/>
  <c r="J17" i="1"/>
  <c r="J41" i="1"/>
  <c r="M41" i="1"/>
  <c r="J32" i="1"/>
  <c r="M32" i="1"/>
  <c r="M27" i="1"/>
  <c r="G54" i="1"/>
  <c r="G41" i="1"/>
  <c r="G6" i="1"/>
  <c r="G27" i="1"/>
  <c r="G57" i="1"/>
  <c r="G32" i="1"/>
  <c r="G20" i="1"/>
  <c r="G17" i="1"/>
  <c r="M15" i="1"/>
  <c r="G15" i="1"/>
  <c r="C59" i="1"/>
  <c r="F59" i="1"/>
  <c r="J59" i="1" s="1"/>
  <c r="D59" i="1"/>
  <c r="I59" i="1" l="1"/>
  <c r="M59" i="1" s="1"/>
  <c r="H59" i="1"/>
  <c r="G59" i="1"/>
</calcChain>
</file>

<file path=xl/sharedStrings.xml><?xml version="1.0" encoding="utf-8"?>
<sst xmlns="http://schemas.openxmlformats.org/spreadsheetml/2006/main" count="165" uniqueCount="155">
  <si>
    <t>Итого</t>
  </si>
  <si>
    <t>1301</t>
  </si>
  <si>
    <t>Обслуживание государственного внутреннего и муниципального долга</t>
  </si>
  <si>
    <t>1300</t>
  </si>
  <si>
    <t>ОБСЛУЖИВАНИЕ ГОСУДАРСТВЕННОГО И МУНИЦИПАЛЬНОГО ДОЛГА</t>
  </si>
  <si>
    <t>1202</t>
  </si>
  <si>
    <t>Периодическая печать и издательства</t>
  </si>
  <si>
    <t>1200</t>
  </si>
  <si>
    <t>СРЕДСТВА МАССОВОЙ ИНФОРМАЦИИ</t>
  </si>
  <si>
    <t>Массовый спорт</t>
  </si>
  <si>
    <t>1100</t>
  </si>
  <si>
    <t>ФИЗИЧЕСКАЯ КУЛЬТУРА И СПОРТ</t>
  </si>
  <si>
    <t>1006</t>
  </si>
  <si>
    <t>Другие вопросы в области социальной политики</t>
  </si>
  <si>
    <t>1004</t>
  </si>
  <si>
    <t>Охрана семьи и детства</t>
  </si>
  <si>
    <t>1003</t>
  </si>
  <si>
    <t>Социальное обеспечение населения</t>
  </si>
  <si>
    <t>1001</t>
  </si>
  <si>
    <t>Пенсионное обеспечение</t>
  </si>
  <si>
    <t>1000</t>
  </si>
  <si>
    <t>СОЦИАЛЬНАЯ ПОЛИТИКА</t>
  </si>
  <si>
    <t>0804</t>
  </si>
  <si>
    <t>Другие вопросы в области культуры, кинематографии</t>
  </si>
  <si>
    <t>0801</t>
  </si>
  <si>
    <t>Культура</t>
  </si>
  <si>
    <t>0800</t>
  </si>
  <si>
    <t>КУЛЬТУРА, КИНЕМАТОГРАФИЯ</t>
  </si>
  <si>
    <t>0709</t>
  </si>
  <si>
    <t>Другие вопросы в области образования</t>
  </si>
  <si>
    <t>0707</t>
  </si>
  <si>
    <t>Молодежная политика и оздоровление детей</t>
  </si>
  <si>
    <t>0702</t>
  </si>
  <si>
    <t>Общее образование</t>
  </si>
  <si>
    <t>0701</t>
  </si>
  <si>
    <t>Дошкольное образование</t>
  </si>
  <si>
    <t>0700</t>
  </si>
  <si>
    <t>ОБРАЗОВАНИЕ</t>
  </si>
  <si>
    <t>0605</t>
  </si>
  <si>
    <t>Другие вопросы в области охраны окружающей среды</t>
  </si>
  <si>
    <t>0600</t>
  </si>
  <si>
    <t>ОХРАНА ОКРУЖАЮЩЕЙ СРЕДЫ</t>
  </si>
  <si>
    <t>0505</t>
  </si>
  <si>
    <t>Другие вопросы в области жилищно-коммунального хозяйства</t>
  </si>
  <si>
    <t>0503</t>
  </si>
  <si>
    <t>Благоустройство</t>
  </si>
  <si>
    <t>0502</t>
  </si>
  <si>
    <t>Коммунальное хозяйство</t>
  </si>
  <si>
    <t>0501</t>
  </si>
  <si>
    <t>Жилищное хозяйство</t>
  </si>
  <si>
    <t>0500</t>
  </si>
  <si>
    <t>ЖИЛИЩНО-КОММУНАЛЬНОЕ ХОЗЯЙСТВО</t>
  </si>
  <si>
    <t>0412</t>
  </si>
  <si>
    <t>Другие вопросы в области национальной экономики</t>
  </si>
  <si>
    <t>0409</t>
  </si>
  <si>
    <t>Дорожное хозяйство (дорожные фонды)</t>
  </si>
  <si>
    <t>0408</t>
  </si>
  <si>
    <t>Транспорт</t>
  </si>
  <si>
    <t>0405</t>
  </si>
  <si>
    <t>Сельское хозяйство и рыболовство</t>
  </si>
  <si>
    <t>0401</t>
  </si>
  <si>
    <t>Общеэкономические вопросы</t>
  </si>
  <si>
    <t>0400</t>
  </si>
  <si>
    <t>НАЦИОНАЛЬНАЯ ЭКОНОМИКА</t>
  </si>
  <si>
    <t>0314</t>
  </si>
  <si>
    <t>Другие вопросы в области национальной безопасности и правоохранительной деятельности</t>
  </si>
  <si>
    <t>0300</t>
  </si>
  <si>
    <t>НАЦИОНАЛЬНАЯ БЕЗОПАСНОСТЬ И ПРАВООХРАНИТЕЛЬНАЯ ДЕЯТЕЛЬНОСТЬ</t>
  </si>
  <si>
    <t>0203</t>
  </si>
  <si>
    <t>Мобилизационная и вневойсковая подготовка</t>
  </si>
  <si>
    <t>0200</t>
  </si>
  <si>
    <t>НАЦИОНАЛЬНАЯ ОБОРОНА</t>
  </si>
  <si>
    <t>0113</t>
  </si>
  <si>
    <t>Другие общегосударственные вопросы</t>
  </si>
  <si>
    <t>0111</t>
  </si>
  <si>
    <t>Резервные фонды</t>
  </si>
  <si>
    <t>0107</t>
  </si>
  <si>
    <t>Обеспечение проведения выборов и референдумов</t>
  </si>
  <si>
    <t>0106</t>
  </si>
  <si>
    <t>Обеспечение деятельности финансовых, налоговых и таможенных органов и органов финансового (финансово-бюджетного) надзора</t>
  </si>
  <si>
    <t>0105</t>
  </si>
  <si>
    <t>Судебная система</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</si>
  <si>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</si>
  <si>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</si>
  <si>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</si>
  <si>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</si>
  <si>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0102</t>
  </si>
  <si>
    <t>Функционирование высшего должностного лица субъекта Российской Федерации и муниципального образования</t>
  </si>
  <si>
    <t>0100</t>
  </si>
  <si>
    <t>ОБЩЕГОСУДАРСТВЕННЫЕ ВОПРОСЫ</t>
  </si>
  <si>
    <t>1</t>
  </si>
  <si>
    <t>Наименование расходов</t>
  </si>
  <si>
    <t xml:space="preserve">  </t>
  </si>
  <si>
    <t>Телевидение и радиовещание</t>
  </si>
  <si>
    <t>Физическая культура</t>
  </si>
  <si>
    <t>0407</t>
  </si>
  <si>
    <t>Лесное хозяйство</t>
  </si>
  <si>
    <t>0703</t>
  </si>
  <si>
    <t>Дополнительное образование детей</t>
  </si>
  <si>
    <t>0705</t>
  </si>
  <si>
    <t>Профессиональная подготовка, переподготовка и повышение квалификации</t>
  </si>
  <si>
    <t>Код раздела, подраздела</t>
  </si>
  <si>
    <t>тыс.рублей</t>
  </si>
  <si>
    <t>Социальное обслуживание населения</t>
  </si>
  <si>
    <t>Спорт высших достижений</t>
  </si>
  <si>
    <t>Показатели уточненной сводной бюджетной росписи</t>
  </si>
  <si>
    <t>% кассового исполнения (к первоначальному плану)</t>
  </si>
  <si>
    <t>7=6-3</t>
  </si>
  <si>
    <t>8=6/3</t>
  </si>
  <si>
    <t>9=4/3</t>
  </si>
  <si>
    <t>10=6/5</t>
  </si>
  <si>
    <t>% кассового исполнения от уточненной сводной бюджетной росписи</t>
  </si>
  <si>
    <t>Защита населения и территории от чрезвычайных ситуаций природного и техногенного характера, пожарная безопасность</t>
  </si>
  <si>
    <t>0310</t>
  </si>
  <si>
    <t>Пояснение различий между первоначально утвержденными показателями расходов и фактическими значениями в случаях, если такие отклонения составили 5% и более как в большую, так и в меньшую сторону от первоначального бюджета</t>
  </si>
  <si>
    <t xml:space="preserve">Увеличение обусловлено выделением средств на обеспечение деятельности органов местного самоуправления (текущее содержание здания, приобретение запчастей и ГСМ для служебных автомобилей), выделением средств на выполнение функций органов местного самоуправления, выделением средств из резервного фонда МО ГО "Охинский" </t>
  </si>
  <si>
    <t>В связи с сокращением потребности по процентным платежам по муниципальному долгу</t>
  </si>
  <si>
    <t xml:space="preserve">Расходы распределяются по соответствующим целям предоставления средств из резервного фонда и отнесены на другие разделы и подразделы, в связи с сокращением бюджетных ассигнований резервного фонда </t>
  </si>
  <si>
    <t>Пояснение различий между уточненным планом по расходам и кассовым исполнением в случаях, если такие отклонения составили 5% и более как в большую, так и в меньшую сторону</t>
  </si>
  <si>
    <t>3</t>
  </si>
  <si>
    <t>х</t>
  </si>
  <si>
    <t>В связи с сокращением расходов на повышение квалификации</t>
  </si>
  <si>
    <t>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увеличением расходов на укрепление материально-технической базы, обеспечение деятельности (оказание услуг) муниципальных учреждений</t>
  </si>
  <si>
    <t>Сведения о фактически произведенных расходах бюджета  муниципального образования городской округ "Охинский" за 2023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t>
  </si>
  <si>
    <t xml:space="preserve">Информация к отчету об исполнении  
бюджета муниципального образования
городской округ "Охинский" за 2023 год </t>
  </si>
  <si>
    <t xml:space="preserve">Первоначальные плановые назначения, утвержденные решением Собрания от 22.12.2022 № 6.64-1 </t>
  </si>
  <si>
    <t xml:space="preserve">Утверждено Решением о бюджете от 21.12.2023 № 7.7-2 </t>
  </si>
  <si>
    <t>Исполнение расходов за 2023 год</t>
  </si>
  <si>
    <t>Отклонение исполнения от первоначального плана на 2023 год</t>
  </si>
  <si>
    <t>% исполнения уточненного плана (в ред. Решения № 7.7-2) от первоначального плана</t>
  </si>
  <si>
    <t>Увеличение расходов на подготовку и проведение выборов депутатов Собрания муниципального образования городской округ «Охинский» седьмого созыва</t>
  </si>
  <si>
    <t>Увеличение обусловлено выделением средств на выполнение функций органов местного самоуправления</t>
  </si>
  <si>
    <t>Снижение обусловлено сокращением расходов на реализацию муниципальной программы "Защита населения и территории муниципального образования городской округ "Охинский" от чрезвычайных ситуаций природного и техногенного характера, обеспечение пожарной безопасности и безопасности на водных объектах"</t>
  </si>
  <si>
    <t>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(субсидия на организацию трудовой занятости несовершеннолетних от 14 до 18 лет в свободное от учебы время муниципальным бюджетным учреждениям, подведомственным управлению образования муниципального образования городской округ "Охинский";  субвенция на реализацию Закона Сахалинской области от 23 декабря 2005 года № 106-ЗО "О дополнительной гарантии молодежи, проживающей и работающей в Сахалинской области")</t>
  </si>
  <si>
    <t>В связи с увеличением расходов на реализацию муниципальной программы "Совершенствование муниципального управления", связанных с увеличением  субсидии на возмещение затрат в связи с оказанием услуг при осуществлении перевозок пассажиров автомобильным транспортом общего пользования</t>
  </si>
  <si>
    <t>В связи с выделением средств на реализацию муниципальной программы "Совершенствование и развитие дорожного хозяйства, повышение безопасности дорожного движения в муниципальном образовании городской округ "Охинский" (ремонт участков автомобильных дорог общего пользования местного значения), на реализацию муниципальной программы "Формирование современной городской среды на территории муниципального образования городской округ "Охинский" (капитальный ремонт дворовых территорий многоквартирных домов, проездов к дворовым территориям многоквартирных домов населенных пунктов)</t>
  </si>
  <si>
    <t>В связи увеличением расходов на муниципальную программу "Совершенствование системы управления муниципальным имуществом в муниципальном образовании городской округ "Охинский" (субсидия муниципальным унитарным предприятиям, на возмещение части экономически обоснованных затрат по содержанию муниципального имущества), увеличением расходов за счет областного и местного бюджета на муниципальную программу "Поддержка и развитие малого и среднего предпринимательства в муниципальном образовании городской округ "Охинский", снижением расходов на муниципальную программу  "Обеспечение населения муниципального образования городской округ "Охинский" качественным жильем" (мероприятие "Развитие системы градостроительной деятельности")</t>
  </si>
  <si>
    <t>В связи с выделением дополнительных средств из областного и местного бюджета на реализацию муниципальной программы "Обеспечение населения муниципального образования городской округ "Охинский" качественным жильем" на денежное возмещение за изымаемые жилые помещения, переселение граждан из аварийного жилья, ликвидацию аварийного и непригодного для проживания жилищного фонда, капитальный ремонт муниципальных жилых помещений, на реализацию муниципальной программы "Обеспечение населения муниципального образования городской округ "Охинский" качественными услугами ЖКХ" мероприятия по капитальному ремонту и реконструкции жилищного фонда, мероприятия по созданию условий для управления многоквартирными домами, на возмещение недополученных доходов в связи с производством (реализацией) товаров, выполнением работ, услуг в сфере ЖКХ (пустующее жилье), взносы на капитальный ремонт общего имущества в многоквартирных домах, расположенных на территории городского округа "Охинский", в части жилых и нежилых помещений, находящихся в муниципальной собственности</t>
  </si>
  <si>
    <t>Остаток бюджетных ассигнований по программе "Обеспечение населения муниципального образования городской округ "Охинский" качественным жильем" по субсидии на софинансирование капитальных вложений в объекты муниципальной собственности для предоставления благоустроенного жилья гражданам, проживающим в жилом фонде, поврежденном в результате землетрясения, по выплате гражданам денежного возмещения за изымаемые жилые помещения, по мероприятию ликвидация аварийного и непригодного для проживания жилищного фонда</t>
  </si>
  <si>
    <t>В связи с выделением дополнительных средств из бюджета на реализацию муниципальной программы "Обеспечение населения муниципального образования городской округ "Охинский" качественными услугами ЖКХ" на возмещение недополученных доходов в связи с производством (реализацией) товаров, выполнением работ, услуг в сфере ЖКХ (пустующее жилье),  мероприятия по обеспечению безаварийной работы жилищно-коммунального комплекса, на реализацию муниципальной программы "Совершенствование системы управления муниципальным имуществом в муниципальном образовании городской округ "Охинский" - субсидия муниципальным казенным предприятиям на возмещение и (или) финансовое обеспечение затрат, связанных с производством (реализацией) товаров, выполнением работ и оказанием услуг в сфере жилищно-коммунального хозяйства, субсидия муниципальным унитарным предприятиям на возмещение затрат по содержанию имущества в связи с производством (реализацией) товаров, выполнением работ, оказанием услуг в сфере жилищно-коммунального хозяйства, субсидия на финансовое обеспечение затрат, связанных с ремонтом объектов муниципальной собственности, переданной в хозяйственное ведение муниципальным унитарным предприятиям</t>
  </si>
  <si>
    <t>В связи с выделением средств на реализацию муниципальной программы "Обеспечение населения муниципального образования городской округ "Охинский" качественными услугами ЖКХ"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капитальный ремонт, устройство и реконструкция уличного освещения г. Охи и сел, на реализацию муниципальной программы "Формирование современной городской среды на территории муниципального образования городской округ "Охинский" субсидия на реализацию инициативных проектов в Сахалинской области - "Благоустройство центральной площади с. Москальво"; благоустройство территорий многоквартирных жилых домов; благоустройство городского парка</t>
  </si>
  <si>
    <t>В связи с выделением средств на реализацию муниципальной программы "Формирование современной городской среды на территории муниципального образования городской округ "Охинский" на организацию мероприятий по охране окружающей среды в границах городского округа (расходы по составлению рыбохозяйствнной характеристики и подготовки материалов по оценки воздействия на водные биоресурсы и среду их обитания)</t>
  </si>
  <si>
    <t>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на капитальный ремонт МБДОУ детский сад №7 "Журавушка" г. Охи (замена существующей скатной кровли, монтаж фасада здания), выделением субвенции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</si>
  <si>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субсидия на реализацию мероприятий по модернизации школьных систем образования, выделением субвенции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 выделением средств на укрепление материально-технической базы общеобразовательных организаций, в том числе в рамках реализации мероприятия стратегического проекта "Крылья Сахалина"</t>
  </si>
  <si>
    <t>В связи с сокращением расходов на реализацию муниципальной программы "Развитие физической культуры, спорта и повышение эффективности молодежной политики в муниципальном образовании городской округ "Охинский" интеграция молодежи в общественно-политические отношения, социокультурные отношения, социализация молодежи, находящейся в трудной жизненной ситуации и профилактика ассоциальных явлений среди молодежи</t>
  </si>
  <si>
    <t>В связи с увеличением расходов на реализацию муниципальной программы "Развитие культуры в муниципальном образовании городской округ "Охинский" по мероприятиям развитие библиотечного дела, развитие культурно-досугового обслуживания населения, субсидия на укрепление материально-технической базы</t>
  </si>
  <si>
    <t>В связи с сокращением расходов на реализацию муниципальной программы  "Совершенствование муниципального управления", связанных с сокращением потребности на пенсионное обеспечение</t>
  </si>
  <si>
    <t>В связи с сокращением расходов на реализацию муниципальной программы "Развитие образования в муниципальном образовании городской округ "Охинский", связанных с сокращением расходов на обеспечение питанием обучающихся образовательных учреждений</t>
  </si>
  <si>
    <t xml:space="preserve">В связи с увеличением расходов на реализацию муниципальной программы "Развитие образования в муниципальном образовании городской округ "Охинский", связанных с увеличением субвенции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 расходов на развитие инфраструктуры доступности качественного дошкольного образования (компенсация родительской платы) </t>
  </si>
  <si>
    <t>В связи с выделением из резервного фонда материальной помощи гражданам оказавшимся в трудной жизненной ситуации, членам семей погибших (умерших) в ходе специальной военной операции</t>
  </si>
  <si>
    <t>Уточнение принадлежности бюджетных ассигнований к бюджетной классификации по муниципальной программы "Развитие физической культуры, спорта и повышение эффективности молодежной политики в МО ГО "Охинский"</t>
  </si>
  <si>
    <t>Выделение средств на дополнительную потребность</t>
  </si>
  <si>
    <t>Основое увеличение плановых назначений связано с предоставлением дополнительных безвозмездных поступлений из областного бюджета, увеличением расходов за счет остатков по налоговым и неналоговым доходам по состоянию на 01.01.2023 года</t>
  </si>
  <si>
    <t>Остаток бюджетных ассигнований по программе "Развитие образования в муниципальном образовании городской округ "Охинский" по субвенции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t>
  </si>
  <si>
    <t>В связи с увеличением расходов на реализацию муниципальной программы "Развитие культуры в муниципальном образовании городской округ "Охинский" по мероприятиям: сохранение и популяризация объектов культурного наследия (реставрация объекта культурного наследия "Мемориал в память жертв Нефтегорского землетрясения 28 мая 1995 г."), развитие социально-культурной деятельности; выделением средств на выполнение функций органов местного самоуправления, на обеспечение деятельности муниципальных учреждений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</si>
</sst>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_ ;\-#,##0.0\ "/>
    <numFmt numFmtId="167" formatCode="0.0%"/>
  </numFmts>
  <fonts count="34" x14ac:knownFonts="1">
    <font>
      <sz val="11"/>
      <color theme="1"/>
      <name val="Calibri"/>
      <family val="2"/>
      <charset val="204"/>
      <scheme val="minor"/>
    </font>
    <font>
      <sz val="11"/>
      <color rgb="FFFF0000"/>
      <name val="Calibri"/>
      <family val="2"/>
      <charset val="204"/>
      <scheme val="minor"/>
    </font>
    <font>
      <b/>
      <sz val="11"/>
      <color rgb="FFC00000"/>
      <name val="Calibri"/>
      <family val="2"/>
      <charset val="204"/>
      <scheme val="minor"/>
    </font>
    <font>
      <b/>
      <sz val="11"/>
      <color rgb="FF7030A0"/>
      <name val="Calibri"/>
      <family val="2"/>
      <charset val="204"/>
      <scheme val="minor"/>
    </font>
    <font>
      <sz val="12"/>
      <color theme="1"/>
      <name val="Calibri"/>
      <family val="2"/>
      <charset val="204"/>
      <scheme val="minor"/>
    </font>
    <font>
      <sz val="10"/>
      <name val="Times New Roman"/>
      <family val="1"/>
      <charset val="204"/>
    </font>
    <font>
      <b/>
      <sz val="10"/>
      <color rgb="FFC00000"/>
      <name val="Times New Roman"/>
      <family val="1"/>
      <charset val="204"/>
    </font>
    <font>
      <b/>
      <sz val="10"/>
      <color rgb="FF7030A0"/>
      <name val="Times New Roman"/>
      <family val="1"/>
      <charset val="204"/>
    </font>
    <font>
      <sz val="12"/>
      <name val="Times New Roman"/>
      <family val="1"/>
      <charset val="204"/>
    </font>
    <font>
      <sz val="10"/>
      <color rgb="FFFF0000"/>
      <name val="Times New Roman"/>
      <family val="1"/>
      <charset val="204"/>
    </font>
    <font>
      <sz val="8"/>
      <name val="Arial"/>
      <family val="2"/>
      <charset val="204"/>
    </font>
    <font>
      <sz val="14"/>
      <name val="Times New Roman"/>
      <family val="1"/>
      <charset val="204"/>
    </font>
    <font>
      <sz val="12"/>
      <color rgb="FFFF0000"/>
      <name val="Times New Roman"/>
      <family val="1"/>
      <charset val="204"/>
    </font>
    <font>
      <b/>
      <sz val="12"/>
      <color rgb="FFFF0000"/>
      <name val="Times New Roman"/>
      <family val="1"/>
      <charset val="204"/>
    </font>
    <font>
      <b/>
      <sz val="12"/>
      <name val="Times New Roman"/>
      <family val="1"/>
      <charset val="204"/>
    </font>
    <font>
      <sz val="12"/>
      <color theme="1"/>
      <name val="Times New Roman"/>
      <family val="1"/>
      <charset val="204"/>
    </font>
    <font>
      <sz val="10"/>
      <color rgb="FF0070C0"/>
      <name val="Times New Roman"/>
      <family val="1"/>
      <charset val="204"/>
    </font>
    <font>
      <sz val="11"/>
      <name val="Times New Roman"/>
      <family val="1"/>
      <charset val="204"/>
    </font>
    <font>
      <b/>
      <sz val="11"/>
      <name val="Times New Roman"/>
      <family val="1"/>
      <charset val="204"/>
    </font>
    <font>
      <sz val="10"/>
      <color rgb="FF00B0F0"/>
      <name val="Times New Roman"/>
      <family val="1"/>
      <charset val="204"/>
    </font>
    <font>
      <sz val="10"/>
      <color theme="6" tint="-0.499984740745262"/>
      <name val="Times New Roman"/>
      <family val="1"/>
      <charset val="204"/>
    </font>
    <font>
      <sz val="14"/>
      <color rgb="FFFF0000"/>
      <name val="Times New Roman"/>
      <family val="1"/>
      <charset val="204"/>
    </font>
    <font>
      <b/>
      <sz val="16"/>
      <color rgb="FF7030A0"/>
      <name val="Times New Roman"/>
      <family val="1"/>
      <charset val="204"/>
    </font>
    <font>
      <sz val="11"/>
      <color theme="1"/>
      <name val="Times New Roman"/>
      <family val="1"/>
      <charset val="204"/>
    </font>
    <font>
      <sz val="11"/>
      <name val="Calibri"/>
      <family val="2"/>
      <scheme val="minor"/>
    </font>
    <font>
      <sz val="10"/>
      <color rgb="FF000000"/>
      <name val="Arial Cyr"/>
    </font>
    <font>
      <b/>
      <sz val="12"/>
      <color rgb="FF000000"/>
      <name val="Arial Cyr"/>
    </font>
    <font>
      <b/>
      <sz val="10"/>
      <color rgb="FF000000"/>
      <name val="Arial CYR"/>
    </font>
    <font>
      <sz val="10"/>
      <color theme="1"/>
      <name val="Times New Roman"/>
      <family val="1"/>
      <charset val="204"/>
    </font>
    <font>
      <sz val="12"/>
      <color rgb="FF000000"/>
      <name val="Times New Roman"/>
      <family val="1"/>
      <charset val="204"/>
    </font>
    <font>
      <b/>
      <sz val="12"/>
      <color rgb="FF000000"/>
      <name val="Times New Roman"/>
      <family val="1"/>
      <charset val="204"/>
    </font>
    <font>
      <sz val="12"/>
      <color theme="0"/>
      <name val="Times New Roman"/>
      <family val="1"/>
      <charset val="204"/>
    </font>
    <font>
      <sz val="10"/>
      <color rgb="FF000000"/>
      <name val="Times New Roman"/>
      <family val="1"/>
      <charset val="204"/>
    </font>
    <font>
      <b/>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CCFFFF"/>
      </patternFill>
    </fill>
    <fill>
      <patternFill patternType="solid">
        <fgColor rgb="FFC0C0C0"/>
      </patternFill>
    </fill>
  </fills>
  <borders count="16">
    <border>
      <left/>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s>
  <cellStyleXfs count="36">
    <xf numFmtId="0" fontId="0" fillId="0" borderId="0"/>
    <xf numFmtId="49" fontId="10" fillId="0" borderId="1">
      <alignment horizontal="center" wrapText="1"/>
    </xf>
    <xf numFmtId="0" fontId="24" fillId="0" borderId="0"/>
    <xf numFmtId="0" fontId="25" fillId="0" borderId="0">
      <alignment wrapText="1"/>
    </xf>
    <xf numFmtId="0" fontId="25" fillId="0" borderId="0"/>
    <xf numFmtId="0" fontId="26" fillId="0" borderId="0">
      <alignment horizontal="center" wrapText="1"/>
    </xf>
    <xf numFmtId="0" fontId="26" fillId="0" borderId="0">
      <alignment horizontal="center"/>
    </xf>
    <xf numFmtId="0" fontId="25" fillId="0" borderId="0">
      <alignment horizontal="right"/>
    </xf>
    <xf numFmtId="0" fontId="25" fillId="0" borderId="5">
      <alignment horizontal="center" vertical="center" wrapText="1"/>
    </xf>
    <xf numFmtId="0" fontId="27" fillId="0" borderId="5">
      <alignment vertical="top" wrapText="1"/>
    </xf>
    <xf numFmtId="49" fontId="25" fillId="0" borderId="5">
      <alignment horizontal="center" vertical="top" shrinkToFit="1"/>
    </xf>
    <xf numFmtId="4" fontId="27" fillId="4" borderId="5">
      <alignment horizontal="right" vertical="top" shrinkToFit="1"/>
    </xf>
    <xf numFmtId="10" fontId="27" fillId="4" borderId="5">
      <alignment horizontal="right" vertical="top" shrinkToFit="1"/>
    </xf>
    <xf numFmtId="0" fontId="27" fillId="0" borderId="5">
      <alignment horizontal="left"/>
    </xf>
    <xf numFmtId="4" fontId="27" fillId="3" borderId="5">
      <alignment horizontal="right" vertical="top" shrinkToFit="1"/>
    </xf>
    <xf numFmtId="10" fontId="27" fillId="3" borderId="5">
      <alignment horizontal="right" vertical="top" shrinkToFit="1"/>
    </xf>
    <xf numFmtId="0" fontId="25" fillId="0" borderId="0">
      <alignment horizontal="left" wrapText="1"/>
    </xf>
    <xf numFmtId="0" fontId="24" fillId="0" borderId="0"/>
    <xf numFmtId="0" fontId="24" fillId="0" borderId="0"/>
    <xf numFmtId="0" fontId="24" fillId="0" borderId="0"/>
    <xf numFmtId="0" fontId="25" fillId="0" borderId="0"/>
    <xf numFmtId="0" fontId="25" fillId="0" borderId="0"/>
    <xf numFmtId="0" fontId="25" fillId="5" borderId="0"/>
    <xf numFmtId="0" fontId="25" fillId="5" borderId="6"/>
    <xf numFmtId="0" fontId="25" fillId="5" borderId="7"/>
    <xf numFmtId="49" fontId="25" fillId="0" borderId="5">
      <alignment horizontal="left" vertical="top" wrapText="1" indent="2"/>
    </xf>
    <xf numFmtId="4" fontId="25" fillId="0" borderId="5">
      <alignment horizontal="right" vertical="top" shrinkToFit="1"/>
    </xf>
    <xf numFmtId="10" fontId="25" fillId="0" borderId="5">
      <alignment horizontal="right" vertical="top" shrinkToFit="1"/>
    </xf>
    <xf numFmtId="0" fontId="25" fillId="5" borderId="7">
      <alignment shrinkToFit="1"/>
    </xf>
    <xf numFmtId="0" fontId="25" fillId="5" borderId="8"/>
    <xf numFmtId="0" fontId="25" fillId="5" borderId="7">
      <alignment horizontal="center"/>
    </xf>
    <xf numFmtId="0" fontId="25" fillId="5" borderId="7">
      <alignment horizontal="left"/>
    </xf>
    <xf numFmtId="0" fontId="25" fillId="5" borderId="8">
      <alignment horizontal="center"/>
    </xf>
    <xf numFmtId="0" fontId="25" fillId="5" borderId="8">
      <alignment horizontal="left"/>
    </xf>
    <xf numFmtId="4" fontId="27" fillId="4" borderId="5">
      <alignment horizontal="right" vertical="top" shrinkToFit="1"/>
    </xf>
    <xf numFmtId="164" fontId="27" fillId="4" borderId="5">
      <alignment horizontal="right" vertical="top" shrinkToFit="1"/>
    </xf>
  </cellStyleXfs>
  <cellXfs count="123">
    <xf numFmtId="0" fontId="0" fillId="0" borderId="0" xfId="0"/>
    <xf numFmtId="0" fontId="0" fillId="0" borderId="0" xfId="0" applyBorder="1"/>
    <xf numFmtId="0" fontId="2" fillId="0" borderId="0" xfId="0" applyFont="1" applyBorder="1"/>
    <xf numFmtId="0" fontId="3" fillId="0" borderId="0" xfId="0" applyFont="1" applyBorder="1"/>
    <xf numFmtId="0" fontId="5" fillId="0" borderId="0" xfId="0" applyFont="1" applyFill="1" applyAlignment="1">
      <alignment vertical="top" wrapText="1"/>
    </xf>
    <xf numFmtId="0" fontId="6" fillId="0" borderId="0" xfId="0" applyFont="1" applyFill="1" applyAlignment="1">
      <alignment vertical="top" wrapText="1"/>
    </xf>
    <xf numFmtId="0" fontId="7" fillId="0" borderId="0" xfId="0" applyFont="1" applyFill="1" applyAlignment="1">
      <alignment vertical="top" wrapText="1"/>
    </xf>
    <xf numFmtId="0" fontId="5" fillId="0" borderId="0" xfId="0" applyFont="1" applyFill="1" applyAlignment="1">
      <alignment horizontal="left" vertical="top" wrapText="1"/>
    </xf>
    <xf numFmtId="165" fontId="12" fillId="2" borderId="0" xfId="0" applyNumberFormat="1" applyFont="1" applyFill="1" applyBorder="1" applyAlignment="1">
      <alignment horizontal="center" wrapText="1"/>
    </xf>
    <xf numFmtId="164" fontId="13"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wrapText="1"/>
    </xf>
    <xf numFmtId="165" fontId="7" fillId="0" borderId="0" xfId="0" applyNumberFormat="1" applyFont="1" applyFill="1" applyAlignment="1">
      <alignment vertical="top" wrapText="1"/>
    </xf>
    <xf numFmtId="164" fontId="5" fillId="0" borderId="0" xfId="0" applyNumberFormat="1" applyFont="1" applyFill="1" applyAlignment="1">
      <alignment vertical="top" wrapText="1"/>
    </xf>
    <xf numFmtId="164" fontId="5" fillId="2" borderId="0" xfId="0" applyNumberFormat="1" applyFont="1" applyFill="1" applyBorder="1" applyAlignment="1">
      <alignment vertical="top" wrapText="1"/>
    </xf>
    <xf numFmtId="164" fontId="5" fillId="2" borderId="0" xfId="0" applyNumberFormat="1" applyFont="1" applyFill="1" applyAlignment="1">
      <alignment vertical="top" wrapText="1"/>
    </xf>
    <xf numFmtId="0" fontId="5" fillId="0" borderId="0" xfId="0" applyFont="1" applyFill="1" applyBorder="1" applyAlignment="1">
      <alignment vertical="top" wrapText="1"/>
    </xf>
    <xf numFmtId="164" fontId="6" fillId="0" borderId="0" xfId="0" applyNumberFormat="1" applyFont="1" applyFill="1" applyBorder="1" applyAlignment="1">
      <alignment vertical="top" wrapText="1"/>
    </xf>
    <xf numFmtId="164" fontId="16" fillId="0" borderId="0" xfId="0" applyNumberFormat="1" applyFont="1" applyFill="1" applyAlignment="1">
      <alignment vertical="top" wrapText="1"/>
    </xf>
    <xf numFmtId="164" fontId="7" fillId="0" borderId="0" xfId="0" applyNumberFormat="1" applyFont="1" applyFill="1" applyAlignment="1">
      <alignment vertical="top" wrapText="1"/>
    </xf>
    <xf numFmtId="164" fontId="6" fillId="0" borderId="0" xfId="0" applyNumberFormat="1" applyFont="1" applyFill="1" applyAlignment="1">
      <alignment vertical="top" wrapText="1"/>
    </xf>
    <xf numFmtId="0" fontId="16" fillId="0" borderId="0" xfId="0" applyFont="1" applyFill="1" applyAlignment="1">
      <alignment vertical="top" wrapText="1"/>
    </xf>
    <xf numFmtId="0" fontId="5" fillId="2" borderId="0" xfId="0" applyFont="1" applyFill="1" applyAlignment="1">
      <alignment vertical="top" wrapText="1"/>
    </xf>
    <xf numFmtId="0" fontId="19" fillId="0" borderId="0" xfId="0" applyFont="1" applyFill="1" applyAlignment="1">
      <alignment vertical="top" wrapText="1"/>
    </xf>
    <xf numFmtId="0" fontId="20" fillId="0" borderId="0" xfId="0" applyFont="1" applyFill="1" applyAlignment="1">
      <alignment vertical="top" wrapText="1"/>
    </xf>
    <xf numFmtId="0" fontId="22" fillId="0" borderId="0" xfId="0" applyFont="1" applyFill="1" applyAlignment="1">
      <alignment vertical="top" wrapText="1"/>
    </xf>
    <xf numFmtId="0" fontId="9" fillId="0" borderId="0" xfId="0" applyFont="1" applyFill="1" applyAlignment="1">
      <alignment vertical="top" wrapText="1"/>
    </xf>
    <xf numFmtId="0" fontId="9" fillId="2" borderId="2" xfId="0" applyFont="1" applyFill="1" applyBorder="1" applyAlignment="1">
      <alignment vertical="top" wrapText="1"/>
    </xf>
    <xf numFmtId="0" fontId="1" fillId="0" borderId="0" xfId="0" applyFont="1" applyBorder="1"/>
    <xf numFmtId="164" fontId="5" fillId="2" borderId="0" xfId="0" applyNumberFormat="1" applyFont="1" applyFill="1" applyAlignment="1">
      <alignment horizontal="center" vertical="top" wrapText="1"/>
    </xf>
    <xf numFmtId="0" fontId="8" fillId="2" borderId="0" xfId="0" applyFont="1" applyFill="1" applyAlignment="1">
      <alignment horizontal="center" vertical="top" wrapText="1"/>
    </xf>
    <xf numFmtId="164" fontId="14" fillId="2" borderId="2" xfId="0" applyNumberFormat="1" applyFont="1" applyFill="1" applyBorder="1" applyAlignment="1">
      <alignment horizontal="center" vertical="top" wrapText="1"/>
    </xf>
    <xf numFmtId="0" fontId="5" fillId="2" borderId="0" xfId="0" applyFont="1" applyFill="1" applyAlignment="1">
      <alignment horizontal="center" vertical="top" wrapText="1"/>
    </xf>
    <xf numFmtId="49" fontId="5" fillId="2" borderId="0" xfId="0" applyNumberFormat="1" applyFont="1" applyFill="1" applyAlignment="1">
      <alignment horizontal="center" vertical="top" wrapText="1"/>
    </xf>
    <xf numFmtId="164" fontId="9" fillId="2" borderId="0" xfId="0" applyNumberFormat="1" applyFont="1" applyFill="1" applyBorder="1" applyAlignment="1">
      <alignment horizontal="center" vertical="top" wrapText="1"/>
    </xf>
    <xf numFmtId="164" fontId="9" fillId="2" borderId="0" xfId="0" applyNumberFormat="1" applyFont="1" applyFill="1" applyAlignment="1">
      <alignment horizontal="center" vertical="top" wrapText="1"/>
    </xf>
    <xf numFmtId="0" fontId="0" fillId="2" borderId="0" xfId="0" applyFill="1" applyBorder="1" applyAlignment="1">
      <alignment horizontal="center"/>
    </xf>
    <xf numFmtId="164" fontId="1" fillId="2" borderId="0" xfId="0" applyNumberFormat="1" applyFont="1" applyFill="1" applyBorder="1" applyAlignment="1">
      <alignment horizontal="center"/>
    </xf>
    <xf numFmtId="164" fontId="0" fillId="2" borderId="0" xfId="0" applyNumberFormat="1" applyFill="1" applyBorder="1" applyAlignment="1">
      <alignment horizontal="center"/>
    </xf>
    <xf numFmtId="0" fontId="4" fillId="2" borderId="0" xfId="0" applyFont="1" applyFill="1" applyBorder="1" applyAlignment="1">
      <alignment horizontal="center"/>
    </xf>
    <xf numFmtId="0" fontId="14" fillId="2" borderId="2" xfId="0" applyFont="1" applyFill="1" applyBorder="1" applyAlignment="1">
      <alignment horizontal="left" vertical="top" wrapText="1"/>
    </xf>
    <xf numFmtId="0" fontId="5" fillId="2" borderId="2" xfId="0" applyFont="1" applyFill="1" applyBorder="1" applyAlignment="1">
      <alignment vertical="top" wrapText="1"/>
    </xf>
    <xf numFmtId="0" fontId="23" fillId="0" borderId="0" xfId="0" applyFont="1"/>
    <xf numFmtId="164" fontId="18" fillId="2" borderId="2" xfId="0" applyNumberFormat="1" applyFont="1" applyFill="1" applyBorder="1" applyAlignment="1">
      <alignment horizontal="center" vertical="top" wrapText="1"/>
    </xf>
    <xf numFmtId="167" fontId="14" fillId="2" borderId="2" xfId="0" applyNumberFormat="1" applyFont="1" applyFill="1" applyBorder="1" applyAlignment="1">
      <alignment horizontal="center" vertical="top" wrapText="1"/>
    </xf>
    <xf numFmtId="0" fontId="14" fillId="2" borderId="9" xfId="0" applyFont="1" applyFill="1" applyBorder="1" applyAlignment="1">
      <alignment horizontal="center" vertical="top" wrapText="1"/>
    </xf>
    <xf numFmtId="164" fontId="30" fillId="2" borderId="2" xfId="11" applyNumberFormat="1" applyFont="1" applyFill="1" applyBorder="1" applyAlignment="1" applyProtection="1">
      <alignment horizontal="center" vertical="top" shrinkToFit="1"/>
    </xf>
    <xf numFmtId="164" fontId="29" fillId="2" borderId="2" xfId="11" applyNumberFormat="1" applyFont="1" applyFill="1" applyBorder="1" applyAlignment="1" applyProtection="1">
      <alignment horizontal="center" vertical="center" shrinkToFit="1"/>
    </xf>
    <xf numFmtId="167" fontId="7" fillId="0" borderId="0" xfId="0" applyNumberFormat="1" applyFont="1" applyFill="1" applyAlignment="1">
      <alignment vertical="top" wrapText="1"/>
    </xf>
    <xf numFmtId="0" fontId="5" fillId="2" borderId="2" xfId="0" applyFont="1" applyFill="1" applyBorder="1" applyAlignment="1">
      <alignment horizontal="left" vertical="top" wrapText="1"/>
    </xf>
    <xf numFmtId="0" fontId="5" fillId="2" borderId="3" xfId="0" applyFont="1" applyFill="1" applyBorder="1" applyAlignment="1">
      <alignment vertical="top" wrapText="1"/>
    </xf>
    <xf numFmtId="0" fontId="5" fillId="2" borderId="3" xfId="0" applyFont="1" applyFill="1" applyBorder="1" applyAlignment="1">
      <alignment horizontal="left" vertical="top" wrapText="1"/>
    </xf>
    <xf numFmtId="0" fontId="14" fillId="2" borderId="2"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5" fillId="2" borderId="9" xfId="0" applyFont="1" applyFill="1" applyBorder="1" applyAlignment="1">
      <alignment horizontal="center" vertical="center" wrapText="1"/>
    </xf>
    <xf numFmtId="49" fontId="15" fillId="2" borderId="9" xfId="0" applyNumberFormat="1" applyFont="1" applyFill="1" applyBorder="1" applyAlignment="1">
      <alignment horizontal="center" vertical="center" wrapText="1"/>
    </xf>
    <xf numFmtId="0" fontId="8" fillId="2" borderId="11" xfId="0" applyFont="1" applyFill="1" applyBorder="1" applyAlignment="1">
      <alignment horizontal="center" vertical="center" wrapText="1"/>
    </xf>
    <xf numFmtId="49" fontId="8" fillId="2" borderId="9" xfId="0" applyNumberFormat="1" applyFont="1" applyFill="1" applyBorder="1" applyAlignment="1">
      <alignment horizontal="center" vertical="center" wrapText="1"/>
    </xf>
    <xf numFmtId="0" fontId="8" fillId="2" borderId="12" xfId="0" applyFont="1" applyFill="1" applyBorder="1" applyAlignment="1">
      <alignment horizontal="center" vertical="center" wrapText="1"/>
    </xf>
    <xf numFmtId="164" fontId="30" fillId="2" borderId="2" xfId="11" applyNumberFormat="1" applyFont="1" applyFill="1" applyBorder="1" applyAlignment="1" applyProtection="1">
      <alignment horizontal="center" vertical="center" shrinkToFit="1"/>
    </xf>
    <xf numFmtId="0" fontId="5" fillId="0" borderId="2" xfId="0" applyFont="1" applyBorder="1" applyAlignment="1">
      <alignment vertical="top" wrapText="1"/>
    </xf>
    <xf numFmtId="167" fontId="8" fillId="2" borderId="2" xfId="0" applyNumberFormat="1" applyFont="1" applyFill="1" applyBorder="1" applyAlignment="1">
      <alignment horizontal="center" vertical="center" wrapText="1"/>
    </xf>
    <xf numFmtId="167" fontId="31"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167" fontId="14"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readingOrder="1"/>
    </xf>
    <xf numFmtId="164" fontId="8" fillId="2" borderId="2" xfId="0" applyNumberFormat="1" applyFont="1" applyFill="1" applyBorder="1" applyAlignment="1">
      <alignment horizontal="center" vertical="center" wrapText="1" readingOrder="1"/>
    </xf>
    <xf numFmtId="164" fontId="15" fillId="2" borderId="2" xfId="0" applyNumberFormat="1" applyFont="1" applyFill="1" applyBorder="1" applyAlignment="1">
      <alignment horizontal="center" vertical="center" wrapText="1" readingOrder="1"/>
    </xf>
    <xf numFmtId="1" fontId="5" fillId="0" borderId="5" xfId="0" applyNumberFormat="1" applyFont="1" applyFill="1" applyBorder="1" applyAlignment="1">
      <alignment horizontal="center" vertical="center" wrapText="1"/>
    </xf>
    <xf numFmtId="49" fontId="8" fillId="2" borderId="11"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wrapText="1"/>
    </xf>
    <xf numFmtId="164" fontId="15" fillId="2" borderId="2" xfId="0" applyNumberFormat="1" applyFont="1" applyFill="1" applyBorder="1" applyAlignment="1">
      <alignment horizontal="center" vertical="center" wrapText="1"/>
    </xf>
    <xf numFmtId="164" fontId="29" fillId="2" borderId="5" xfId="35" applyNumberFormat="1" applyFont="1" applyFill="1" applyAlignment="1" applyProtection="1">
      <alignment horizontal="center" vertical="center" shrinkToFit="1"/>
    </xf>
    <xf numFmtId="164" fontId="8" fillId="2" borderId="5" xfId="35" applyNumberFormat="1" applyFont="1" applyFill="1" applyAlignment="1" applyProtection="1">
      <alignment horizontal="center" vertical="center" shrinkToFit="1"/>
    </xf>
    <xf numFmtId="0" fontId="8" fillId="2" borderId="2" xfId="0" applyFont="1" applyFill="1" applyBorder="1" applyAlignment="1">
      <alignment horizontal="left" vertical="top" wrapText="1"/>
    </xf>
    <xf numFmtId="0" fontId="15" fillId="2" borderId="2" xfId="0" applyFont="1" applyFill="1" applyBorder="1" applyAlignment="1">
      <alignment vertical="top" wrapText="1"/>
    </xf>
    <xf numFmtId="0" fontId="29" fillId="0" borderId="5" xfId="0" applyNumberFormat="1" applyFont="1" applyFill="1" applyBorder="1" applyAlignment="1">
      <alignment vertical="top" wrapText="1"/>
    </xf>
    <xf numFmtId="0" fontId="8" fillId="2" borderId="3" xfId="0" applyNumberFormat="1" applyFont="1" applyFill="1" applyBorder="1" applyAlignment="1" applyProtection="1">
      <alignment horizontal="left" vertical="top" wrapText="1"/>
    </xf>
    <xf numFmtId="0" fontId="8" fillId="2" borderId="3" xfId="0" applyFont="1" applyFill="1" applyBorder="1" applyAlignment="1">
      <alignment horizontal="left" vertical="top" wrapText="1"/>
    </xf>
    <xf numFmtId="0" fontId="8" fillId="2" borderId="3" xfId="0" applyFont="1" applyFill="1" applyBorder="1" applyAlignment="1">
      <alignment vertical="top" wrapText="1"/>
    </xf>
    <xf numFmtId="0" fontId="28" fillId="2" borderId="2" xfId="0" applyFont="1" applyFill="1" applyBorder="1" applyAlignment="1">
      <alignment vertical="top" wrapText="1"/>
    </xf>
    <xf numFmtId="0" fontId="28" fillId="2" borderId="2" xfId="0" applyFont="1" applyFill="1" applyBorder="1" applyAlignment="1">
      <alignment horizontal="center" vertical="top" wrapText="1"/>
    </xf>
    <xf numFmtId="1" fontId="5" fillId="2" borderId="5" xfId="0" applyNumberFormat="1" applyFont="1" applyFill="1" applyBorder="1" applyAlignment="1">
      <alignment horizontal="center" vertical="center" wrapText="1"/>
    </xf>
    <xf numFmtId="166" fontId="29" fillId="2" borderId="5"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xf>
    <xf numFmtId="166" fontId="29" fillId="2" borderId="2"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readingOrder="1"/>
    </xf>
    <xf numFmtId="164" fontId="29" fillId="2" borderId="2" xfId="11" applyNumberFormat="1" applyFont="1" applyFill="1" applyBorder="1" applyAlignment="1" applyProtection="1">
      <alignment horizontal="center" vertical="center" shrinkToFit="1" readingOrder="1"/>
    </xf>
    <xf numFmtId="164" fontId="29" fillId="2" borderId="2" xfId="0" applyNumberFormat="1" applyFont="1" applyFill="1" applyBorder="1" applyAlignment="1">
      <alignment horizontal="center" vertical="center" wrapText="1" readingOrder="1"/>
    </xf>
    <xf numFmtId="164" fontId="29" fillId="2" borderId="14" xfId="0" applyNumberFormat="1" applyFont="1" applyFill="1" applyBorder="1" applyAlignment="1">
      <alignment horizontal="center" vertical="center" wrapText="1" readingOrder="1"/>
    </xf>
    <xf numFmtId="10" fontId="14" fillId="2"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vertical="top" wrapText="1"/>
    </xf>
    <xf numFmtId="0" fontId="11" fillId="0" borderId="2" xfId="0" applyFont="1" applyFill="1" applyBorder="1" applyAlignment="1">
      <alignment vertical="top" wrapText="1"/>
    </xf>
    <xf numFmtId="0" fontId="21" fillId="0" borderId="2" xfId="0" applyFont="1" applyFill="1" applyBorder="1" applyAlignment="1">
      <alignment vertical="top" wrapText="1"/>
    </xf>
    <xf numFmtId="164" fontId="18" fillId="2" borderId="2" xfId="0" applyNumberFormat="1" applyFont="1" applyFill="1" applyBorder="1" applyAlignment="1">
      <alignment horizontal="center" wrapText="1"/>
    </xf>
    <xf numFmtId="0" fontId="11" fillId="2" borderId="2" xfId="0" applyFont="1" applyFill="1" applyBorder="1" applyAlignment="1">
      <alignment vertical="top" wrapText="1"/>
    </xf>
    <xf numFmtId="0" fontId="5" fillId="0" borderId="5" xfId="0" applyNumberFormat="1" applyFont="1" applyFill="1" applyBorder="1" applyAlignment="1">
      <alignment horizontal="center" vertical="top" wrapText="1"/>
    </xf>
    <xf numFmtId="0" fontId="32" fillId="0" borderId="2"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2" xfId="0" applyFont="1" applyFill="1" applyBorder="1" applyAlignment="1">
      <alignment horizontal="center" vertical="top" wrapText="1"/>
    </xf>
    <xf numFmtId="0" fontId="28" fillId="2" borderId="3" xfId="0" applyFont="1" applyFill="1" applyBorder="1" applyAlignment="1">
      <alignment horizontal="center" vertical="top" wrapText="1"/>
    </xf>
    <xf numFmtId="0" fontId="32" fillId="0" borderId="15" xfId="0" applyNumberFormat="1" applyFont="1" applyFill="1" applyBorder="1" applyAlignment="1">
      <alignment horizontal="center" vertical="top" wrapText="1"/>
    </xf>
    <xf numFmtId="0" fontId="5" fillId="0" borderId="13"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2" borderId="9"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1" fontId="5" fillId="2" borderId="2" xfId="0" applyNumberFormat="1" applyFont="1" applyFill="1" applyBorder="1" applyAlignment="1">
      <alignment horizontal="center" vertical="center" wrapText="1"/>
    </xf>
    <xf numFmtId="0" fontId="28" fillId="2" borderId="2" xfId="0"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8" fillId="0" borderId="0" xfId="0" applyFont="1" applyFill="1" applyBorder="1" applyAlignment="1">
      <alignment horizontal="right" wrapText="1"/>
    </xf>
    <xf numFmtId="0" fontId="14" fillId="0" borderId="4" xfId="0" applyFont="1" applyFill="1" applyBorder="1" applyAlignment="1">
      <alignment horizontal="center" vertical="center" wrapText="1"/>
    </xf>
    <xf numFmtId="0" fontId="17" fillId="0" borderId="0" xfId="0" applyFont="1" applyAlignment="1">
      <alignment wrapText="1"/>
    </xf>
    <xf numFmtId="0" fontId="33" fillId="0" borderId="0" xfId="0" applyFont="1" applyFill="1" applyAlignment="1">
      <alignment vertical="top" wrapText="1"/>
    </xf>
    <xf numFmtId="0" fontId="14" fillId="0" borderId="0"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vertical="center" wrapText="1"/>
    </xf>
    <xf numFmtId="0" fontId="33" fillId="2" borderId="2" xfId="0" applyFont="1" applyFill="1" applyBorder="1" applyAlignment="1">
      <alignment vertical="top" wrapText="1"/>
    </xf>
    <xf numFmtId="0" fontId="33" fillId="0" borderId="2" xfId="0" applyFont="1" applyFill="1" applyBorder="1" applyAlignment="1">
      <alignment vertical="top" wrapText="1"/>
    </xf>
    <xf numFmtId="0" fontId="14" fillId="0" borderId="0" xfId="0" applyFont="1" applyFill="1" applyBorder="1" applyAlignment="1">
      <alignment horizontal="center" vertical="center" wrapText="1"/>
    </xf>
  </cellXfs>
  <cellStyles count="36">
    <cellStyle name="br" xfId="19"/>
    <cellStyle name="col" xfId="18"/>
    <cellStyle name="st25" xfId="35"/>
    <cellStyle name="style0" xfId="20"/>
    <cellStyle name="td" xfId="21"/>
    <cellStyle name="tr" xfId="17"/>
    <cellStyle name="xl21" xfId="22"/>
    <cellStyle name="xl22" xfId="3"/>
    <cellStyle name="xl23" xfId="4"/>
    <cellStyle name="xl24" xfId="5"/>
    <cellStyle name="xl25" xfId="6"/>
    <cellStyle name="xl26" xfId="7"/>
    <cellStyle name="xl27" xfId="23"/>
    <cellStyle name="xl28" xfId="8"/>
    <cellStyle name="xl29" xfId="24"/>
    <cellStyle name="xl30" xfId="25"/>
    <cellStyle name="xl31" xfId="10"/>
    <cellStyle name="xl32" xfId="26"/>
    <cellStyle name="xl33" xfId="27"/>
    <cellStyle name="xl34" xfId="28"/>
    <cellStyle name="xl35" xfId="13"/>
    <cellStyle name="xl36" xfId="14"/>
    <cellStyle name="xl37" xfId="15"/>
    <cellStyle name="xl38" xfId="29"/>
    <cellStyle name="xl39" xfId="16"/>
    <cellStyle name="xl40" xfId="9"/>
    <cellStyle name="xl41" xfId="11"/>
    <cellStyle name="xl42" xfId="12"/>
    <cellStyle name="xl43" xfId="30"/>
    <cellStyle name="xl44" xfId="31"/>
    <cellStyle name="xl45" xfId="32"/>
    <cellStyle name="xl46" xfId="33"/>
    <cellStyle name="xl64" xfId="34"/>
    <cellStyle name="xl97"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7"/>
  <sheetViews>
    <sheetView tabSelected="1" zoomScaleNormal="100" zoomScaleSheetLayoutView="100" workbookViewId="0">
      <pane xSplit="2" ySplit="5" topLeftCell="C30" activePane="bottomRight" state="frozen"/>
      <selection pane="topRight" activeCell="C1" sqref="C1"/>
      <selection pane="bottomLeft" activeCell="A5" sqref="A5"/>
      <selection pane="bottomRight" activeCell="K30" sqref="K30"/>
    </sheetView>
  </sheetViews>
  <sheetFormatPr defaultColWidth="9.07421875" defaultRowHeight="15.9" x14ac:dyDescent="0.45"/>
  <cols>
    <col min="1" max="1" width="52.61328125" style="1" customWidth="1"/>
    <col min="2" max="2" width="10.07421875" style="37" customWidth="1"/>
    <col min="3" max="3" width="15.61328125" style="37" customWidth="1"/>
    <col min="4" max="4" width="12.4609375" style="38" customWidth="1"/>
    <col min="5" max="5" width="15.3828125" style="38" customWidth="1"/>
    <col min="6" max="6" width="14.3046875" style="39" customWidth="1"/>
    <col min="7" max="7" width="16.07421875" style="39" customWidth="1"/>
    <col min="8" max="8" width="15.23046875" style="39" customWidth="1"/>
    <col min="9" max="9" width="15" style="40" customWidth="1"/>
    <col min="10" max="10" width="16.07421875" style="40" customWidth="1"/>
    <col min="11" max="11" width="63" style="29" customWidth="1"/>
    <col min="12" max="12" width="29.61328125" style="1" customWidth="1"/>
    <col min="13" max="13" width="8.3046875" style="3" hidden="1" customWidth="1"/>
    <col min="14" max="14" width="19.84375" style="1" customWidth="1"/>
    <col min="15" max="15" width="29.07421875" style="1" customWidth="1"/>
    <col min="16" max="16" width="23.3828125" style="2" customWidth="1"/>
    <col min="17" max="17" width="19.69140625" style="1" customWidth="1"/>
    <col min="18" max="18" width="26.69140625" style="1" customWidth="1"/>
    <col min="19" max="19" width="35.07421875" style="1" customWidth="1"/>
    <col min="20" max="20" width="25.61328125" style="1" customWidth="1"/>
    <col min="21" max="21" width="14.84375" style="1" customWidth="1"/>
    <col min="22" max="16384" width="9.07421875" style="1"/>
  </cols>
  <sheetData>
    <row r="1" spans="1:19" s="4" customFormat="1" ht="37.299999999999997" x14ac:dyDescent="0.35">
      <c r="A1" s="115"/>
      <c r="B1" s="116"/>
      <c r="D1" s="115"/>
      <c r="E1" s="116"/>
      <c r="G1" s="115"/>
      <c r="H1" s="116"/>
      <c r="J1" s="115"/>
      <c r="K1" s="116" t="s">
        <v>124</v>
      </c>
      <c r="L1" s="115"/>
      <c r="M1" s="116"/>
      <c r="P1" s="116"/>
    </row>
    <row r="2" spans="1:19" s="4" customFormat="1" ht="54" customHeight="1" x14ac:dyDescent="0.4">
      <c r="A2" s="122" t="s">
        <v>123</v>
      </c>
      <c r="B2" s="122"/>
      <c r="C2" s="122"/>
      <c r="D2" s="122"/>
      <c r="E2" s="122"/>
      <c r="F2" s="122"/>
      <c r="G2" s="122"/>
      <c r="H2" s="122"/>
      <c r="I2" s="122"/>
      <c r="K2" s="27"/>
      <c r="M2" s="6"/>
      <c r="P2" s="5"/>
    </row>
    <row r="3" spans="1:19" s="4" customFormat="1" ht="15.45" x14ac:dyDescent="0.4">
      <c r="A3" s="117"/>
      <c r="B3" s="117"/>
      <c r="C3" s="114"/>
      <c r="D3" s="114"/>
      <c r="E3" s="114"/>
      <c r="F3" s="117"/>
      <c r="G3" s="117"/>
      <c r="H3" s="117"/>
      <c r="I3" s="117"/>
      <c r="J3" s="113" t="s">
        <v>102</v>
      </c>
      <c r="K3" s="27"/>
      <c r="M3" s="6"/>
      <c r="P3" s="5"/>
    </row>
    <row r="4" spans="1:19" s="4" customFormat="1" ht="92.25" customHeight="1" x14ac:dyDescent="0.4">
      <c r="A4" s="101" t="s">
        <v>91</v>
      </c>
      <c r="B4" s="102" t="s">
        <v>101</v>
      </c>
      <c r="C4" s="83" t="s">
        <v>125</v>
      </c>
      <c r="D4" s="103" t="s">
        <v>126</v>
      </c>
      <c r="E4" s="83" t="s">
        <v>105</v>
      </c>
      <c r="F4" s="104" t="s">
        <v>127</v>
      </c>
      <c r="G4" s="104" t="s">
        <v>128</v>
      </c>
      <c r="H4" s="106" t="s">
        <v>106</v>
      </c>
      <c r="I4" s="99" t="s">
        <v>129</v>
      </c>
      <c r="J4" s="99" t="s">
        <v>111</v>
      </c>
      <c r="K4" s="93" t="s">
        <v>114</v>
      </c>
      <c r="L4" s="105" t="s">
        <v>118</v>
      </c>
      <c r="M4" s="26"/>
      <c r="P4" s="5"/>
    </row>
    <row r="5" spans="1:19" s="4" customFormat="1" ht="18" customHeight="1" x14ac:dyDescent="0.4">
      <c r="A5" s="107" t="s">
        <v>90</v>
      </c>
      <c r="B5" s="108">
        <v>2</v>
      </c>
      <c r="C5" s="109" t="s">
        <v>119</v>
      </c>
      <c r="D5" s="110">
        <v>4</v>
      </c>
      <c r="E5" s="110">
        <v>5</v>
      </c>
      <c r="F5" s="111">
        <v>6</v>
      </c>
      <c r="G5" s="84" t="s">
        <v>107</v>
      </c>
      <c r="H5" s="84" t="s">
        <v>108</v>
      </c>
      <c r="I5" s="70" t="s">
        <v>109</v>
      </c>
      <c r="J5" s="70" t="s">
        <v>110</v>
      </c>
      <c r="K5" s="112">
        <v>11</v>
      </c>
      <c r="L5" s="100">
        <v>12</v>
      </c>
      <c r="M5" s="6"/>
      <c r="P5" s="5"/>
    </row>
    <row r="6" spans="1:19" s="4" customFormat="1" ht="21" customHeight="1" x14ac:dyDescent="0.4">
      <c r="A6" s="53" t="s">
        <v>89</v>
      </c>
      <c r="B6" s="54" t="s">
        <v>88</v>
      </c>
      <c r="C6" s="32">
        <f>C7+C8+C9+C10+C11+C13+C14+C12</f>
        <v>336436.69999999995</v>
      </c>
      <c r="D6" s="32">
        <f>D7+D8+D9+D10+D11+D13+D14+D12</f>
        <v>370012.19999999995</v>
      </c>
      <c r="E6" s="32">
        <f>E7+E8+E9+E10+E11+E13+E14+E12</f>
        <v>370012.19999999995</v>
      </c>
      <c r="F6" s="32">
        <f>F7+F8+F9+F10+F11+F13+F14+F12</f>
        <v>369749.26586999994</v>
      </c>
      <c r="G6" s="32">
        <f t="shared" ref="G6:G33" si="0">SUM(F6-C6)</f>
        <v>33312.565869999991</v>
      </c>
      <c r="H6" s="45">
        <f t="shared" ref="H6:H37" si="1">F6/C6</f>
        <v>1.0990158501435783</v>
      </c>
      <c r="I6" s="45">
        <f t="shared" ref="I6:I37" si="2">D6/C6</f>
        <v>1.0997973764455542</v>
      </c>
      <c r="J6" s="45">
        <f t="shared" ref="J6:J15" si="3">F6/E6</f>
        <v>0.99928939064711919</v>
      </c>
      <c r="K6" s="28"/>
      <c r="L6" s="94"/>
      <c r="M6" s="13"/>
      <c r="P6" s="5"/>
    </row>
    <row r="7" spans="1:19" s="4" customFormat="1" ht="48.75" customHeight="1" x14ac:dyDescent="0.4">
      <c r="A7" s="76" t="s">
        <v>87</v>
      </c>
      <c r="B7" s="55" t="s">
        <v>86</v>
      </c>
      <c r="C7" s="85">
        <v>7481.9</v>
      </c>
      <c r="D7" s="86">
        <v>10429.799999999999</v>
      </c>
      <c r="E7" s="74">
        <v>10429.799999999999</v>
      </c>
      <c r="F7" s="74">
        <v>10429.721729999999</v>
      </c>
      <c r="G7" s="48">
        <f t="shared" si="0"/>
        <v>2947.8217299999997</v>
      </c>
      <c r="H7" s="63">
        <f t="shared" si="1"/>
        <v>1.3939937355484568</v>
      </c>
      <c r="I7" s="63">
        <f t="shared" si="2"/>
        <v>1.3940041967949317</v>
      </c>
      <c r="J7" s="63">
        <f t="shared" si="3"/>
        <v>0.99999249554162117</v>
      </c>
      <c r="K7" s="118" t="s">
        <v>131</v>
      </c>
      <c r="L7" s="94"/>
      <c r="M7" s="49">
        <f>I7-100%</f>
        <v>0.3940041967949317</v>
      </c>
      <c r="P7" s="5"/>
    </row>
    <row r="8" spans="1:19" s="4" customFormat="1" ht="49.75" customHeight="1" x14ac:dyDescent="0.4">
      <c r="A8" s="76" t="s">
        <v>85</v>
      </c>
      <c r="B8" s="55" t="s">
        <v>84</v>
      </c>
      <c r="C8" s="85">
        <v>14065.7</v>
      </c>
      <c r="D8" s="86">
        <v>18678.8</v>
      </c>
      <c r="E8" s="74">
        <v>18678.8</v>
      </c>
      <c r="F8" s="74">
        <v>18638.245699999999</v>
      </c>
      <c r="G8" s="48">
        <f t="shared" si="0"/>
        <v>4572.5456999999988</v>
      </c>
      <c r="H8" s="63">
        <f t="shared" si="1"/>
        <v>1.3250848304741321</v>
      </c>
      <c r="I8" s="63">
        <f t="shared" si="2"/>
        <v>1.3279680357180943</v>
      </c>
      <c r="J8" s="63">
        <f t="shared" si="3"/>
        <v>0.99782885945563959</v>
      </c>
      <c r="K8" s="118" t="s">
        <v>131</v>
      </c>
      <c r="L8" s="95"/>
      <c r="M8" s="49">
        <f t="shared" ref="M8:M59" si="4">I8-100%</f>
        <v>0.3279680357180943</v>
      </c>
      <c r="P8" s="5"/>
    </row>
    <row r="9" spans="1:19" s="4" customFormat="1" ht="67.400000000000006" customHeight="1" x14ac:dyDescent="0.4">
      <c r="A9" s="76" t="s">
        <v>83</v>
      </c>
      <c r="B9" s="55" t="s">
        <v>82</v>
      </c>
      <c r="C9" s="85">
        <v>112918.7</v>
      </c>
      <c r="D9" s="86">
        <v>124396.5</v>
      </c>
      <c r="E9" s="74">
        <v>124396.5</v>
      </c>
      <c r="F9" s="74">
        <v>124395.79188999999</v>
      </c>
      <c r="G9" s="48">
        <f t="shared" si="0"/>
        <v>11477.091889999996</v>
      </c>
      <c r="H9" s="63">
        <f t="shared" si="1"/>
        <v>1.1016403119235343</v>
      </c>
      <c r="I9" s="63">
        <f t="shared" si="2"/>
        <v>1.1016465828954816</v>
      </c>
      <c r="J9" s="63">
        <f t="shared" si="3"/>
        <v>0.99999430763727271</v>
      </c>
      <c r="K9" s="118" t="s">
        <v>131</v>
      </c>
      <c r="L9" s="95"/>
      <c r="M9" s="49">
        <f t="shared" si="4"/>
        <v>0.10164658289548156</v>
      </c>
      <c r="P9" s="5"/>
    </row>
    <row r="10" spans="1:19" s="4" customFormat="1" ht="22.5" customHeight="1" x14ac:dyDescent="0.4">
      <c r="A10" s="77" t="s">
        <v>81</v>
      </c>
      <c r="B10" s="56" t="s">
        <v>80</v>
      </c>
      <c r="C10" s="85">
        <v>2.2999999999999998</v>
      </c>
      <c r="D10" s="86">
        <v>2.2999999999999998</v>
      </c>
      <c r="E10" s="74">
        <v>2.2999999999999998</v>
      </c>
      <c r="F10" s="74">
        <v>2.2999999999999998</v>
      </c>
      <c r="G10" s="48">
        <f t="shared" si="0"/>
        <v>0</v>
      </c>
      <c r="H10" s="63">
        <f t="shared" si="1"/>
        <v>1</v>
      </c>
      <c r="I10" s="63">
        <f t="shared" si="2"/>
        <v>1</v>
      </c>
      <c r="J10" s="63">
        <f t="shared" si="3"/>
        <v>1</v>
      </c>
      <c r="K10" s="42"/>
      <c r="L10" s="95"/>
      <c r="M10" s="49">
        <f t="shared" si="4"/>
        <v>0</v>
      </c>
      <c r="P10" s="5"/>
    </row>
    <row r="11" spans="1:19" s="4" customFormat="1" ht="49.5" customHeight="1" x14ac:dyDescent="0.4">
      <c r="A11" s="76" t="s">
        <v>79</v>
      </c>
      <c r="B11" s="55" t="s">
        <v>78</v>
      </c>
      <c r="C11" s="85">
        <v>54669.3</v>
      </c>
      <c r="D11" s="86">
        <v>63706</v>
      </c>
      <c r="E11" s="74">
        <v>63706</v>
      </c>
      <c r="F11" s="74">
        <v>63649.351349999997</v>
      </c>
      <c r="G11" s="48">
        <f t="shared" si="0"/>
        <v>8980.0513499999943</v>
      </c>
      <c r="H11" s="63">
        <f t="shared" si="1"/>
        <v>1.164261319424247</v>
      </c>
      <c r="I11" s="63">
        <f t="shared" si="2"/>
        <v>1.1652975253021347</v>
      </c>
      <c r="J11" s="63">
        <f t="shared" si="3"/>
        <v>0.99911077998932596</v>
      </c>
      <c r="K11" s="118" t="s">
        <v>131</v>
      </c>
      <c r="L11" s="94"/>
      <c r="M11" s="49">
        <f t="shared" si="4"/>
        <v>0.16529752530213471</v>
      </c>
      <c r="P11" s="5"/>
    </row>
    <row r="12" spans="1:19" s="4" customFormat="1" ht="25.75" x14ac:dyDescent="0.4">
      <c r="A12" s="77" t="s">
        <v>77</v>
      </c>
      <c r="B12" s="57" t="s">
        <v>76</v>
      </c>
      <c r="C12" s="85">
        <v>8128</v>
      </c>
      <c r="D12" s="86">
        <v>8638</v>
      </c>
      <c r="E12" s="74">
        <v>8638</v>
      </c>
      <c r="F12" s="74">
        <v>8637.9362299999993</v>
      </c>
      <c r="G12" s="48">
        <f t="shared" si="0"/>
        <v>509.93622999999934</v>
      </c>
      <c r="H12" s="63">
        <f t="shared" ref="H12" si="5">F12/C12</f>
        <v>1.0627382172736219</v>
      </c>
      <c r="I12" s="63">
        <f t="shared" ref="I12" si="6">D12/C12</f>
        <v>1.0627460629921259</v>
      </c>
      <c r="J12" s="63">
        <f t="shared" si="3"/>
        <v>0.99999261750405177</v>
      </c>
      <c r="K12" s="50" t="s">
        <v>130</v>
      </c>
      <c r="L12" s="95"/>
      <c r="M12" s="49">
        <f t="shared" si="4"/>
        <v>6.2746062992125928E-2</v>
      </c>
      <c r="N12" s="20"/>
      <c r="P12" s="5"/>
    </row>
    <row r="13" spans="1:19" s="4" customFormat="1" ht="38.6" x14ac:dyDescent="0.4">
      <c r="A13" s="76" t="s">
        <v>75</v>
      </c>
      <c r="B13" s="55" t="s">
        <v>74</v>
      </c>
      <c r="C13" s="85">
        <v>3000</v>
      </c>
      <c r="D13" s="86">
        <v>30</v>
      </c>
      <c r="E13" s="75">
        <v>30</v>
      </c>
      <c r="F13" s="75">
        <v>0</v>
      </c>
      <c r="G13" s="48">
        <f t="shared" si="0"/>
        <v>-3000</v>
      </c>
      <c r="H13" s="63">
        <f t="shared" si="1"/>
        <v>0</v>
      </c>
      <c r="I13" s="63">
        <f t="shared" si="2"/>
        <v>0.01</v>
      </c>
      <c r="J13" s="63">
        <f t="shared" si="3"/>
        <v>0</v>
      </c>
      <c r="K13" s="42" t="s">
        <v>117</v>
      </c>
      <c r="L13" s="95"/>
      <c r="M13" s="49">
        <f t="shared" si="4"/>
        <v>-0.99</v>
      </c>
      <c r="N13" s="20"/>
      <c r="P13" s="5"/>
    </row>
    <row r="14" spans="1:19" s="4" customFormat="1" ht="64.3" x14ac:dyDescent="0.4">
      <c r="A14" s="76" t="s">
        <v>73</v>
      </c>
      <c r="B14" s="55" t="s">
        <v>72</v>
      </c>
      <c r="C14" s="85">
        <v>136170.79999999999</v>
      </c>
      <c r="D14" s="86">
        <v>144130.79999999999</v>
      </c>
      <c r="E14" s="74">
        <v>144130.79999999999</v>
      </c>
      <c r="F14" s="74">
        <v>143995.91897</v>
      </c>
      <c r="G14" s="48">
        <f t="shared" si="0"/>
        <v>7825.1189700000104</v>
      </c>
      <c r="H14" s="63">
        <f t="shared" si="1"/>
        <v>1.0574654696160999</v>
      </c>
      <c r="I14" s="63">
        <f t="shared" si="2"/>
        <v>1.0584559979085091</v>
      </c>
      <c r="J14" s="63">
        <f t="shared" si="3"/>
        <v>0.99906417622048871</v>
      </c>
      <c r="K14" s="42" t="s">
        <v>115</v>
      </c>
      <c r="L14" s="96"/>
      <c r="M14" s="49">
        <f t="shared" si="4"/>
        <v>5.8455997908509083E-2</v>
      </c>
      <c r="N14" s="20"/>
      <c r="O14" s="22"/>
      <c r="P14" s="21"/>
      <c r="S14" s="25"/>
    </row>
    <row r="15" spans="1:19" s="4" customFormat="1" ht="15" hidden="1" x14ac:dyDescent="0.4">
      <c r="A15" s="41" t="s">
        <v>71</v>
      </c>
      <c r="B15" s="54" t="s">
        <v>70</v>
      </c>
      <c r="C15" s="32">
        <f>C16</f>
        <v>0</v>
      </c>
      <c r="D15" s="32">
        <f>D16</f>
        <v>0</v>
      </c>
      <c r="E15" s="65">
        <f>E16</f>
        <v>0</v>
      </c>
      <c r="F15" s="65">
        <f>F16</f>
        <v>0</v>
      </c>
      <c r="G15" s="47">
        <f t="shared" si="0"/>
        <v>0</v>
      </c>
      <c r="H15" s="66" t="s">
        <v>120</v>
      </c>
      <c r="I15" s="66" t="s">
        <v>120</v>
      </c>
      <c r="J15" s="45" t="e">
        <f t="shared" si="3"/>
        <v>#DIV/0!</v>
      </c>
      <c r="K15" s="42"/>
      <c r="L15" s="94"/>
      <c r="M15" s="49" t="e">
        <f t="shared" si="4"/>
        <v>#VALUE!</v>
      </c>
      <c r="P15" s="5"/>
    </row>
    <row r="16" spans="1:19" s="4" customFormat="1" ht="18" hidden="1" x14ac:dyDescent="0.4">
      <c r="A16" s="76" t="s">
        <v>69</v>
      </c>
      <c r="B16" s="55" t="s">
        <v>68</v>
      </c>
      <c r="C16" s="85"/>
      <c r="D16" s="86"/>
      <c r="E16" s="48"/>
      <c r="F16" s="48"/>
      <c r="G16" s="48">
        <f t="shared" si="0"/>
        <v>0</v>
      </c>
      <c r="H16" s="63" t="s">
        <v>120</v>
      </c>
      <c r="I16" s="63" t="s">
        <v>120</v>
      </c>
      <c r="J16" s="63" t="e">
        <f>F16/E16</f>
        <v>#DIV/0!</v>
      </c>
      <c r="K16" s="42"/>
      <c r="L16" s="95"/>
      <c r="M16" s="49" t="e">
        <f t="shared" si="4"/>
        <v>#VALUE!</v>
      </c>
      <c r="N16" s="14"/>
      <c r="P16" s="5"/>
    </row>
    <row r="17" spans="1:17" s="4" customFormat="1" ht="30" x14ac:dyDescent="0.4">
      <c r="A17" s="41" t="s">
        <v>67</v>
      </c>
      <c r="B17" s="54" t="s">
        <v>66</v>
      </c>
      <c r="C17" s="65">
        <f>C18+C19</f>
        <v>3536.8</v>
      </c>
      <c r="D17" s="65">
        <f>D18+D19</f>
        <v>2841.2</v>
      </c>
      <c r="E17" s="65">
        <f>E18+E19</f>
        <v>2841.2</v>
      </c>
      <c r="F17" s="65">
        <f>F18+F19</f>
        <v>2841.1166499999999</v>
      </c>
      <c r="G17" s="61">
        <f t="shared" si="0"/>
        <v>-695.68335000000025</v>
      </c>
      <c r="H17" s="66">
        <f t="shared" si="1"/>
        <v>0.80330147308301281</v>
      </c>
      <c r="I17" s="66">
        <f t="shared" si="2"/>
        <v>0.80332503958380452</v>
      </c>
      <c r="J17" s="66">
        <f t="shared" ref="J17:J59" si="7">F17/E17</f>
        <v>0.99997066380402655</v>
      </c>
      <c r="K17" s="42"/>
      <c r="L17" s="94"/>
      <c r="M17" s="49">
        <f t="shared" si="4"/>
        <v>-0.19667496041619548</v>
      </c>
      <c r="P17" s="5"/>
    </row>
    <row r="18" spans="1:17" s="4" customFormat="1" ht="64.3" x14ac:dyDescent="0.4">
      <c r="A18" s="78" t="s">
        <v>112</v>
      </c>
      <c r="B18" s="71" t="s">
        <v>113</v>
      </c>
      <c r="C18" s="87">
        <v>3312.8</v>
      </c>
      <c r="D18" s="87">
        <v>2617.6</v>
      </c>
      <c r="E18" s="74">
        <v>2617.6</v>
      </c>
      <c r="F18" s="74">
        <v>2617.51665</v>
      </c>
      <c r="G18" s="48">
        <f t="shared" si="0"/>
        <v>-695.28335000000015</v>
      </c>
      <c r="H18" s="63">
        <f t="shared" si="1"/>
        <v>0.79012214742815745</v>
      </c>
      <c r="I18" s="63">
        <f t="shared" si="2"/>
        <v>0.79014730741366812</v>
      </c>
      <c r="J18" s="63">
        <f t="shared" si="7"/>
        <v>0.99996815785452331</v>
      </c>
      <c r="K18" s="51" t="s">
        <v>132</v>
      </c>
      <c r="L18" s="94"/>
      <c r="M18" s="49">
        <f t="shared" si="4"/>
        <v>-0.20985269258633188</v>
      </c>
      <c r="N18" s="20"/>
      <c r="O18" s="22"/>
      <c r="P18" s="21"/>
      <c r="Q18" s="24"/>
    </row>
    <row r="19" spans="1:17" s="4" customFormat="1" ht="30.9" x14ac:dyDescent="0.4">
      <c r="A19" s="79" t="s">
        <v>65</v>
      </c>
      <c r="B19" s="58" t="s">
        <v>64</v>
      </c>
      <c r="C19" s="87">
        <v>224</v>
      </c>
      <c r="D19" s="87">
        <v>223.6</v>
      </c>
      <c r="E19" s="74">
        <v>223.6</v>
      </c>
      <c r="F19" s="74">
        <v>223.6</v>
      </c>
      <c r="G19" s="48">
        <f t="shared" si="0"/>
        <v>-0.40000000000000568</v>
      </c>
      <c r="H19" s="63">
        <f t="shared" si="1"/>
        <v>0.99821428571428572</v>
      </c>
      <c r="I19" s="63">
        <f t="shared" si="2"/>
        <v>0.99821428571428572</v>
      </c>
      <c r="J19" s="63">
        <f t="shared" si="7"/>
        <v>1</v>
      </c>
      <c r="K19" s="52"/>
      <c r="L19" s="95"/>
      <c r="M19" s="49">
        <f t="shared" si="4"/>
        <v>-1.7857142857142794E-3</v>
      </c>
      <c r="N19" s="20"/>
      <c r="O19" s="22"/>
      <c r="P19" s="21"/>
    </row>
    <row r="20" spans="1:17" s="4" customFormat="1" ht="15" x14ac:dyDescent="0.35">
      <c r="A20" s="41" t="s">
        <v>63</v>
      </c>
      <c r="B20" s="54" t="s">
        <v>62</v>
      </c>
      <c r="C20" s="32">
        <f>C21+C22+C23+C24+C25+C26</f>
        <v>235634.19999999998</v>
      </c>
      <c r="D20" s="32">
        <f>D21+D22+D23+D24+D25+D26</f>
        <v>324062.90000000002</v>
      </c>
      <c r="E20" s="65">
        <f>E21+E22+E23+E24+E25+E26</f>
        <v>324062.90000000002</v>
      </c>
      <c r="F20" s="65">
        <f>F21+F22+F23+F24+F25+F26</f>
        <v>321671.29674999998</v>
      </c>
      <c r="G20" s="47">
        <f t="shared" si="0"/>
        <v>86037.096749999997</v>
      </c>
      <c r="H20" s="66">
        <f t="shared" si="1"/>
        <v>1.3651299206566789</v>
      </c>
      <c r="I20" s="66">
        <f t="shared" si="2"/>
        <v>1.3752795646811882</v>
      </c>
      <c r="J20" s="66">
        <f t="shared" si="7"/>
        <v>0.99261994122128749</v>
      </c>
      <c r="K20" s="44" t="s">
        <v>92</v>
      </c>
      <c r="L20" s="97"/>
      <c r="M20" s="49">
        <f t="shared" si="4"/>
        <v>0.37527956468118817</v>
      </c>
      <c r="N20" s="23"/>
      <c r="P20" s="5"/>
    </row>
    <row r="21" spans="1:17" s="4" customFormat="1" ht="115.75" x14ac:dyDescent="0.4">
      <c r="A21" s="76" t="s">
        <v>61</v>
      </c>
      <c r="B21" s="55" t="s">
        <v>60</v>
      </c>
      <c r="C21" s="88">
        <v>2435.9</v>
      </c>
      <c r="D21" s="88">
        <v>3047.3</v>
      </c>
      <c r="E21" s="74">
        <v>3047.3</v>
      </c>
      <c r="F21" s="74">
        <v>3047.08194</v>
      </c>
      <c r="G21" s="89">
        <f t="shared" si="0"/>
        <v>611.18193999999994</v>
      </c>
      <c r="H21" s="63">
        <f t="shared" si="1"/>
        <v>1.2509060059936778</v>
      </c>
      <c r="I21" s="63">
        <f t="shared" si="2"/>
        <v>1.2509955252678682</v>
      </c>
      <c r="J21" s="63">
        <f t="shared" si="7"/>
        <v>0.99992844157122696</v>
      </c>
      <c r="K21" s="42" t="s">
        <v>133</v>
      </c>
      <c r="L21" s="95"/>
      <c r="M21" s="49">
        <f t="shared" si="4"/>
        <v>0.25099552526786817</v>
      </c>
      <c r="N21" s="23"/>
      <c r="P21" s="5"/>
    </row>
    <row r="22" spans="1:17" s="4" customFormat="1" ht="18" x14ac:dyDescent="0.4">
      <c r="A22" s="76" t="s">
        <v>59</v>
      </c>
      <c r="B22" s="55" t="s">
        <v>58</v>
      </c>
      <c r="C22" s="88">
        <v>14468.6</v>
      </c>
      <c r="D22" s="88">
        <v>14084.7</v>
      </c>
      <c r="E22" s="74">
        <v>14084.7</v>
      </c>
      <c r="F22" s="74">
        <v>14084.5481</v>
      </c>
      <c r="G22" s="89">
        <f t="shared" si="0"/>
        <v>-384.05190000000039</v>
      </c>
      <c r="H22" s="63">
        <f t="shared" si="1"/>
        <v>0.97345618097120656</v>
      </c>
      <c r="I22" s="63">
        <f t="shared" si="2"/>
        <v>0.97346667956816835</v>
      </c>
      <c r="J22" s="63">
        <f t="shared" si="7"/>
        <v>0.99998921524775108</v>
      </c>
      <c r="K22" s="42"/>
      <c r="L22" s="95"/>
      <c r="M22" s="49">
        <f t="shared" si="4"/>
        <v>-2.6533320431831653E-2</v>
      </c>
      <c r="N22" s="23"/>
      <c r="P22" s="5"/>
    </row>
    <row r="23" spans="1:17" s="4" customFormat="1" ht="18" hidden="1" x14ac:dyDescent="0.4">
      <c r="A23" s="76" t="s">
        <v>96</v>
      </c>
      <c r="B23" s="59" t="s">
        <v>95</v>
      </c>
      <c r="C23" s="88">
        <v>0</v>
      </c>
      <c r="D23" s="88">
        <v>0</v>
      </c>
      <c r="E23" s="74">
        <v>0</v>
      </c>
      <c r="F23" s="74">
        <v>0</v>
      </c>
      <c r="G23" s="89">
        <f t="shared" si="0"/>
        <v>0</v>
      </c>
      <c r="H23" s="63" t="s">
        <v>120</v>
      </c>
      <c r="I23" s="63" t="s">
        <v>120</v>
      </c>
      <c r="J23" s="63" t="e">
        <f t="shared" si="7"/>
        <v>#DIV/0!</v>
      </c>
      <c r="K23" s="42"/>
      <c r="L23" s="98"/>
      <c r="M23" s="49" t="e">
        <f t="shared" si="4"/>
        <v>#VALUE!</v>
      </c>
      <c r="N23" s="23"/>
      <c r="O23" s="14"/>
      <c r="P23" s="5"/>
    </row>
    <row r="24" spans="1:17" s="4" customFormat="1" ht="51.45" x14ac:dyDescent="0.4">
      <c r="A24" s="76" t="s">
        <v>57</v>
      </c>
      <c r="B24" s="55" t="s">
        <v>56</v>
      </c>
      <c r="C24" s="88">
        <v>9384</v>
      </c>
      <c r="D24" s="88">
        <v>25376.799999999999</v>
      </c>
      <c r="E24" s="74">
        <v>25376.799999999999</v>
      </c>
      <c r="F24" s="74">
        <v>25376.78</v>
      </c>
      <c r="G24" s="89">
        <f t="shared" si="0"/>
        <v>15992.779999999999</v>
      </c>
      <c r="H24" s="63">
        <f t="shared" si="1"/>
        <v>2.7042604433077577</v>
      </c>
      <c r="I24" s="63">
        <f t="shared" si="2"/>
        <v>2.7042625745950555</v>
      </c>
      <c r="J24" s="63">
        <f t="shared" si="7"/>
        <v>0.99999921187856622</v>
      </c>
      <c r="K24" s="42" t="s">
        <v>134</v>
      </c>
      <c r="L24" s="95"/>
      <c r="M24" s="49">
        <f t="shared" si="4"/>
        <v>1.7042625745950555</v>
      </c>
      <c r="N24" s="23"/>
      <c r="O24" s="6"/>
      <c r="P24" s="5"/>
    </row>
    <row r="25" spans="1:17" s="4" customFormat="1" ht="115.75" x14ac:dyDescent="0.4">
      <c r="A25" s="76" t="s">
        <v>55</v>
      </c>
      <c r="B25" s="55" t="s">
        <v>54</v>
      </c>
      <c r="C25" s="88">
        <v>188983.3</v>
      </c>
      <c r="D25" s="88">
        <v>254334.6</v>
      </c>
      <c r="E25" s="74">
        <v>254334.6</v>
      </c>
      <c r="F25" s="74">
        <v>251943.58463999999</v>
      </c>
      <c r="G25" s="89">
        <f t="shared" si="0"/>
        <v>62960.284639999998</v>
      </c>
      <c r="H25" s="63">
        <f t="shared" si="1"/>
        <v>1.3331526364498874</v>
      </c>
      <c r="I25" s="63">
        <f t="shared" si="2"/>
        <v>1.3458046292979329</v>
      </c>
      <c r="J25" s="63">
        <f t="shared" si="7"/>
        <v>0.99059893793451614</v>
      </c>
      <c r="K25" s="42" t="s">
        <v>135</v>
      </c>
      <c r="L25" s="95"/>
      <c r="M25" s="49">
        <f t="shared" si="4"/>
        <v>0.34580462929793288</v>
      </c>
      <c r="N25" s="23"/>
      <c r="P25" s="5"/>
    </row>
    <row r="26" spans="1:17" s="4" customFormat="1" ht="141.44999999999999" x14ac:dyDescent="0.4">
      <c r="A26" s="76" t="s">
        <v>53</v>
      </c>
      <c r="B26" s="55" t="s">
        <v>52</v>
      </c>
      <c r="C26" s="88">
        <v>20362.400000000001</v>
      </c>
      <c r="D26" s="88">
        <v>27219.5</v>
      </c>
      <c r="E26" s="74">
        <v>27219.5</v>
      </c>
      <c r="F26" s="74">
        <v>27219.302070000002</v>
      </c>
      <c r="G26" s="89">
        <f t="shared" si="0"/>
        <v>6856.9020700000001</v>
      </c>
      <c r="H26" s="63">
        <f t="shared" si="1"/>
        <v>1.336743314638746</v>
      </c>
      <c r="I26" s="63">
        <f t="shared" si="2"/>
        <v>1.3367530350056966</v>
      </c>
      <c r="J26" s="63">
        <f t="shared" si="7"/>
        <v>0.9999927283748784</v>
      </c>
      <c r="K26" s="50" t="s">
        <v>136</v>
      </c>
      <c r="L26" s="42"/>
      <c r="M26" s="49">
        <f t="shared" si="4"/>
        <v>0.33675303500569664</v>
      </c>
      <c r="N26" s="23"/>
      <c r="O26" s="6"/>
      <c r="P26" s="5"/>
    </row>
    <row r="27" spans="1:17" s="4" customFormat="1" ht="15" x14ac:dyDescent="0.4">
      <c r="A27" s="41" t="s">
        <v>51</v>
      </c>
      <c r="B27" s="54" t="s">
        <v>50</v>
      </c>
      <c r="C27" s="32">
        <f>C28+C29+C30+C31</f>
        <v>787379.20000000007</v>
      </c>
      <c r="D27" s="32">
        <f>D28+D29+D30+D31</f>
        <v>3540201.90637</v>
      </c>
      <c r="E27" s="65">
        <f>E28+E29+E30+E31</f>
        <v>3540201.90637</v>
      </c>
      <c r="F27" s="65">
        <f>F28+F29+F30+F31</f>
        <v>2986024.9718499999</v>
      </c>
      <c r="G27" s="47">
        <f t="shared" si="0"/>
        <v>2198645.7718499997</v>
      </c>
      <c r="H27" s="66">
        <f t="shared" si="1"/>
        <v>3.7923594779364245</v>
      </c>
      <c r="I27" s="66">
        <f t="shared" si="2"/>
        <v>4.4961841846596906</v>
      </c>
      <c r="J27" s="66">
        <f t="shared" si="7"/>
        <v>0.84346177162301061</v>
      </c>
      <c r="K27" s="44"/>
      <c r="L27" s="42"/>
      <c r="M27" s="49">
        <f t="shared" si="4"/>
        <v>3.4961841846596906</v>
      </c>
      <c r="N27" s="23"/>
      <c r="P27" s="5"/>
    </row>
    <row r="28" spans="1:17" s="4" customFormat="1" ht="218.6" x14ac:dyDescent="0.4">
      <c r="A28" s="76" t="s">
        <v>49</v>
      </c>
      <c r="B28" s="60" t="s">
        <v>48</v>
      </c>
      <c r="C28" s="88">
        <v>610130.4</v>
      </c>
      <c r="D28" s="88">
        <v>3044525.0063700001</v>
      </c>
      <c r="E28" s="74">
        <v>3044525.0063700001</v>
      </c>
      <c r="F28" s="75">
        <v>2493132.0897400002</v>
      </c>
      <c r="G28" s="89">
        <f t="shared" si="0"/>
        <v>1883001.6897400003</v>
      </c>
      <c r="H28" s="63">
        <f t="shared" si="1"/>
        <v>4.0862282714318123</v>
      </c>
      <c r="I28" s="63">
        <f t="shared" si="2"/>
        <v>4.9899578948532968</v>
      </c>
      <c r="J28" s="63">
        <f t="shared" si="7"/>
        <v>0.81889033084756035</v>
      </c>
      <c r="K28" s="42" t="s">
        <v>137</v>
      </c>
      <c r="L28" s="94" t="s">
        <v>138</v>
      </c>
      <c r="M28" s="49">
        <f t="shared" si="4"/>
        <v>3.9899578948532968</v>
      </c>
      <c r="N28" s="23"/>
      <c r="P28" s="5"/>
    </row>
    <row r="29" spans="1:17" s="4" customFormat="1" ht="231.45" x14ac:dyDescent="0.4">
      <c r="A29" s="76" t="s">
        <v>47</v>
      </c>
      <c r="B29" s="55" t="s">
        <v>46</v>
      </c>
      <c r="C29" s="88">
        <v>89641.3</v>
      </c>
      <c r="D29" s="88">
        <v>281902.59999999998</v>
      </c>
      <c r="E29" s="74">
        <v>281902.59999999998</v>
      </c>
      <c r="F29" s="74">
        <v>280595.47119000001</v>
      </c>
      <c r="G29" s="89">
        <f t="shared" si="0"/>
        <v>190954.17119000002</v>
      </c>
      <c r="H29" s="63">
        <f t="shared" si="1"/>
        <v>3.1302030558459104</v>
      </c>
      <c r="I29" s="63">
        <f t="shared" si="2"/>
        <v>3.1447848257443831</v>
      </c>
      <c r="J29" s="63">
        <f t="shared" si="7"/>
        <v>0.99536318994574735</v>
      </c>
      <c r="K29" s="42" t="s">
        <v>139</v>
      </c>
      <c r="L29" s="94"/>
      <c r="M29" s="49">
        <f t="shared" si="4"/>
        <v>2.1447848257443831</v>
      </c>
      <c r="P29" s="5"/>
    </row>
    <row r="30" spans="1:17" s="4" customFormat="1" ht="154.30000000000001" x14ac:dyDescent="0.4">
      <c r="A30" s="76" t="s">
        <v>45</v>
      </c>
      <c r="B30" s="55" t="s">
        <v>44</v>
      </c>
      <c r="C30" s="88">
        <v>46432.800000000003</v>
      </c>
      <c r="D30" s="88">
        <v>170699.8</v>
      </c>
      <c r="E30" s="74">
        <v>170699.8</v>
      </c>
      <c r="F30" s="75">
        <v>169500.32905999999</v>
      </c>
      <c r="G30" s="89">
        <f t="shared" si="0"/>
        <v>123067.52905999999</v>
      </c>
      <c r="H30" s="63">
        <f t="shared" si="1"/>
        <v>3.6504438470219323</v>
      </c>
      <c r="I30" s="63">
        <f t="shared" si="2"/>
        <v>3.6762762529935729</v>
      </c>
      <c r="J30" s="63">
        <f t="shared" si="7"/>
        <v>0.99297321414553508</v>
      </c>
      <c r="K30" s="42" t="s">
        <v>140</v>
      </c>
      <c r="L30" s="94"/>
      <c r="M30" s="49">
        <f t="shared" si="4"/>
        <v>2.6762762529935729</v>
      </c>
      <c r="O30" s="6"/>
      <c r="P30" s="5"/>
    </row>
    <row r="31" spans="1:17" s="4" customFormat="1" ht="30.9" x14ac:dyDescent="0.4">
      <c r="A31" s="76" t="s">
        <v>43</v>
      </c>
      <c r="B31" s="55" t="s">
        <v>42</v>
      </c>
      <c r="C31" s="88">
        <v>41174.699999999997</v>
      </c>
      <c r="D31" s="88">
        <v>43074.5</v>
      </c>
      <c r="E31" s="74">
        <v>43074.5</v>
      </c>
      <c r="F31" s="74">
        <v>42797.081859999998</v>
      </c>
      <c r="G31" s="89">
        <f t="shared" si="0"/>
        <v>1622.3818600000013</v>
      </c>
      <c r="H31" s="63">
        <f t="shared" si="1"/>
        <v>1.0394023966173402</v>
      </c>
      <c r="I31" s="63">
        <f t="shared" si="2"/>
        <v>1.0461399840193129</v>
      </c>
      <c r="J31" s="63">
        <f t="shared" si="7"/>
        <v>0.99355957376173831</v>
      </c>
      <c r="K31" s="42"/>
      <c r="L31" s="94"/>
      <c r="M31" s="49">
        <f t="shared" si="4"/>
        <v>4.6139984019312852E-2</v>
      </c>
      <c r="P31" s="5"/>
    </row>
    <row r="32" spans="1:17" s="4" customFormat="1" ht="15.75" customHeight="1" x14ac:dyDescent="0.4">
      <c r="A32" s="41" t="s">
        <v>41</v>
      </c>
      <c r="B32" s="54" t="s">
        <v>40</v>
      </c>
      <c r="C32" s="32">
        <f>C33</f>
        <v>194.7</v>
      </c>
      <c r="D32" s="32">
        <f>D33</f>
        <v>284.60000000000002</v>
      </c>
      <c r="E32" s="65">
        <f>E33</f>
        <v>284.60000000000002</v>
      </c>
      <c r="F32" s="65">
        <f>F33</f>
        <v>284.59383000000003</v>
      </c>
      <c r="G32" s="47">
        <f t="shared" si="0"/>
        <v>89.893830000000037</v>
      </c>
      <c r="H32" s="63">
        <f t="shared" si="1"/>
        <v>1.4617043143297384</v>
      </c>
      <c r="I32" s="63">
        <f t="shared" si="2"/>
        <v>1.4617360041088856</v>
      </c>
      <c r="J32" s="66">
        <f t="shared" si="7"/>
        <v>0.9999783204497541</v>
      </c>
      <c r="K32" s="42"/>
      <c r="L32" s="94"/>
      <c r="M32" s="49">
        <f t="shared" si="4"/>
        <v>0.4617360041088856</v>
      </c>
      <c r="P32" s="5"/>
    </row>
    <row r="33" spans="1:17" s="4" customFormat="1" ht="77.150000000000006" x14ac:dyDescent="0.4">
      <c r="A33" s="76" t="s">
        <v>39</v>
      </c>
      <c r="B33" s="55" t="s">
        <v>38</v>
      </c>
      <c r="C33" s="88">
        <v>194.7</v>
      </c>
      <c r="D33" s="88">
        <v>284.60000000000002</v>
      </c>
      <c r="E33" s="72">
        <v>284.60000000000002</v>
      </c>
      <c r="F33" s="72">
        <v>284.59383000000003</v>
      </c>
      <c r="G33" s="48">
        <f t="shared" si="0"/>
        <v>89.893830000000037</v>
      </c>
      <c r="H33" s="63">
        <f t="shared" si="1"/>
        <v>1.4617043143297384</v>
      </c>
      <c r="I33" s="63">
        <f t="shared" si="2"/>
        <v>1.4617360041088856</v>
      </c>
      <c r="J33" s="63">
        <f t="shared" si="7"/>
        <v>0.9999783204497541</v>
      </c>
      <c r="K33" s="42" t="s">
        <v>141</v>
      </c>
      <c r="L33" s="95"/>
      <c r="M33" s="49">
        <f t="shared" si="4"/>
        <v>0.4617360041088856</v>
      </c>
      <c r="P33" s="5"/>
    </row>
    <row r="34" spans="1:17" s="4" customFormat="1" ht="18" x14ac:dyDescent="0.4">
      <c r="A34" s="41" t="s">
        <v>37</v>
      </c>
      <c r="B34" s="54" t="s">
        <v>36</v>
      </c>
      <c r="C34" s="32">
        <f>C35+C36+C38+C39+C40+C37</f>
        <v>1470989.7000000002</v>
      </c>
      <c r="D34" s="32">
        <f t="shared" ref="D34:G34" si="8">D35+D36+D38+D39+D40+D37</f>
        <v>1899961.7</v>
      </c>
      <c r="E34" s="65">
        <f t="shared" ref="E34" si="9">E35+E36+E38+E39+E40+E37</f>
        <v>1899961.7</v>
      </c>
      <c r="F34" s="65">
        <f t="shared" si="8"/>
        <v>1897010.70732</v>
      </c>
      <c r="G34" s="32">
        <f t="shared" si="8"/>
        <v>426021.00731999998</v>
      </c>
      <c r="H34" s="66">
        <f t="shared" si="1"/>
        <v>1.2896152211806784</v>
      </c>
      <c r="I34" s="66">
        <f t="shared" si="2"/>
        <v>1.2916213485383343</v>
      </c>
      <c r="J34" s="66">
        <f t="shared" si="7"/>
        <v>0.99844681464894802</v>
      </c>
      <c r="K34" s="42"/>
      <c r="L34" s="95"/>
      <c r="M34" s="49">
        <f t="shared" si="4"/>
        <v>0.29162134853833432</v>
      </c>
      <c r="P34" s="5"/>
    </row>
    <row r="35" spans="1:17" s="4" customFormat="1" ht="132.44999999999999" customHeight="1" x14ac:dyDescent="0.4">
      <c r="A35" s="76" t="s">
        <v>35</v>
      </c>
      <c r="B35" s="55" t="s">
        <v>34</v>
      </c>
      <c r="C35" s="88">
        <v>561335.9</v>
      </c>
      <c r="D35" s="88">
        <v>725428</v>
      </c>
      <c r="E35" s="74">
        <v>725428</v>
      </c>
      <c r="F35" s="74">
        <v>725364.91339</v>
      </c>
      <c r="G35" s="48">
        <f t="shared" ref="G35:G43" si="10">SUM(F35-C35)</f>
        <v>164029.01338999998</v>
      </c>
      <c r="H35" s="63">
        <f t="shared" si="1"/>
        <v>1.2922118706286201</v>
      </c>
      <c r="I35" s="63">
        <f t="shared" si="2"/>
        <v>1.2923242571871849</v>
      </c>
      <c r="J35" s="63">
        <f t="shared" si="7"/>
        <v>0.99991303532535281</v>
      </c>
      <c r="K35" s="42" t="s">
        <v>142</v>
      </c>
      <c r="L35" s="95"/>
      <c r="M35" s="49">
        <f t="shared" si="4"/>
        <v>0.29232425718718491</v>
      </c>
      <c r="P35" s="5"/>
    </row>
    <row r="36" spans="1:17" s="4" customFormat="1" ht="180" x14ac:dyDescent="0.4">
      <c r="A36" s="76" t="s">
        <v>33</v>
      </c>
      <c r="B36" s="55" t="s">
        <v>32</v>
      </c>
      <c r="C36" s="88">
        <v>620520.4</v>
      </c>
      <c r="D36" s="88">
        <v>887365.2</v>
      </c>
      <c r="E36" s="74">
        <v>887365.2</v>
      </c>
      <c r="F36" s="74">
        <v>886648.78755000001</v>
      </c>
      <c r="G36" s="48">
        <f t="shared" si="10"/>
        <v>266128.38754999998</v>
      </c>
      <c r="H36" s="63">
        <f t="shared" si="1"/>
        <v>1.4288793527980708</v>
      </c>
      <c r="I36" s="63">
        <f t="shared" si="2"/>
        <v>1.4300338876852396</v>
      </c>
      <c r="J36" s="63">
        <f t="shared" si="7"/>
        <v>0.9991926520783101</v>
      </c>
      <c r="K36" s="42" t="s">
        <v>143</v>
      </c>
      <c r="L36" s="94"/>
      <c r="M36" s="49">
        <f t="shared" si="4"/>
        <v>0.43003388768523965</v>
      </c>
      <c r="P36" s="5"/>
    </row>
    <row r="37" spans="1:17" s="4" customFormat="1" ht="18" x14ac:dyDescent="0.4">
      <c r="A37" s="76" t="s">
        <v>98</v>
      </c>
      <c r="B37" s="59" t="s">
        <v>97</v>
      </c>
      <c r="C37" s="88">
        <v>142267.79999999999</v>
      </c>
      <c r="D37" s="88">
        <v>142907.29999999999</v>
      </c>
      <c r="E37" s="74">
        <v>142907.29999999999</v>
      </c>
      <c r="F37" s="74">
        <v>142593.80092000001</v>
      </c>
      <c r="G37" s="48">
        <f t="shared" si="10"/>
        <v>326.00092000002041</v>
      </c>
      <c r="H37" s="63">
        <f t="shared" si="1"/>
        <v>1.0022914596275476</v>
      </c>
      <c r="I37" s="63">
        <f t="shared" si="2"/>
        <v>1.0044950438539149</v>
      </c>
      <c r="J37" s="63">
        <f t="shared" si="7"/>
        <v>0.99780627665626609</v>
      </c>
      <c r="K37" s="42"/>
      <c r="L37" s="95"/>
      <c r="M37" s="49">
        <f t="shared" si="4"/>
        <v>4.4950438539148596E-3</v>
      </c>
      <c r="P37" s="5"/>
    </row>
    <row r="38" spans="1:17" s="4" customFormat="1" ht="31" customHeight="1" x14ac:dyDescent="0.4">
      <c r="A38" s="78" t="s">
        <v>100</v>
      </c>
      <c r="B38" s="59" t="s">
        <v>99</v>
      </c>
      <c r="C38" s="88">
        <v>2588.6</v>
      </c>
      <c r="D38" s="88">
        <v>1679</v>
      </c>
      <c r="E38" s="74">
        <v>1679</v>
      </c>
      <c r="F38" s="74">
        <v>1678.4238</v>
      </c>
      <c r="G38" s="48">
        <f t="shared" si="10"/>
        <v>-910.17619999999988</v>
      </c>
      <c r="H38" s="63">
        <f t="shared" ref="H38:H59" si="11">F38/C38</f>
        <v>0.6483905586031059</v>
      </c>
      <c r="I38" s="63">
        <f t="shared" ref="I38:I59" si="12">D38/C38</f>
        <v>0.64861314996523223</v>
      </c>
      <c r="J38" s="63">
        <f t="shared" si="7"/>
        <v>0.99965681953543772</v>
      </c>
      <c r="K38" s="119" t="s">
        <v>121</v>
      </c>
      <c r="L38" s="95"/>
      <c r="M38" s="49">
        <f t="shared" si="4"/>
        <v>-0.35138685003476777</v>
      </c>
      <c r="P38" s="5"/>
    </row>
    <row r="39" spans="1:17" s="4" customFormat="1" ht="77.150000000000006" x14ac:dyDescent="0.4">
      <c r="A39" s="76" t="s">
        <v>31</v>
      </c>
      <c r="B39" s="55" t="s">
        <v>30</v>
      </c>
      <c r="C39" s="88">
        <v>3969</v>
      </c>
      <c r="D39" s="88">
        <v>2408.9</v>
      </c>
      <c r="E39" s="74">
        <v>2408.9</v>
      </c>
      <c r="F39" s="74">
        <v>2408.7100399999999</v>
      </c>
      <c r="G39" s="48">
        <f t="shared" si="10"/>
        <v>-1560.2899600000001</v>
      </c>
      <c r="H39" s="63">
        <f t="shared" si="11"/>
        <v>0.60688083648274127</v>
      </c>
      <c r="I39" s="63">
        <f t="shared" si="12"/>
        <v>0.60692869740488786</v>
      </c>
      <c r="J39" s="63">
        <f t="shared" si="7"/>
        <v>0.99992114243015473</v>
      </c>
      <c r="K39" s="50" t="s">
        <v>144</v>
      </c>
      <c r="L39" s="95"/>
      <c r="M39" s="49">
        <f t="shared" si="4"/>
        <v>-0.39307130259511214</v>
      </c>
      <c r="P39" s="5"/>
    </row>
    <row r="40" spans="1:17" s="4" customFormat="1" ht="18" x14ac:dyDescent="0.4">
      <c r="A40" s="76" t="s">
        <v>29</v>
      </c>
      <c r="B40" s="55" t="s">
        <v>28</v>
      </c>
      <c r="C40" s="88">
        <v>140308</v>
      </c>
      <c r="D40" s="88">
        <v>140173.29999999999</v>
      </c>
      <c r="E40" s="74">
        <v>140173.29999999999</v>
      </c>
      <c r="F40" s="74">
        <v>138316.07162</v>
      </c>
      <c r="G40" s="48">
        <f t="shared" si="10"/>
        <v>-1991.9283799999976</v>
      </c>
      <c r="H40" s="63">
        <f t="shared" si="11"/>
        <v>0.98580317316190103</v>
      </c>
      <c r="I40" s="63">
        <f t="shared" si="12"/>
        <v>0.99903996921059379</v>
      </c>
      <c r="J40" s="63">
        <f t="shared" si="7"/>
        <v>0.98675048400801013</v>
      </c>
      <c r="K40" s="50"/>
      <c r="L40" s="95"/>
      <c r="M40" s="49">
        <f t="shared" si="4"/>
        <v>-9.6003078940620767E-4</v>
      </c>
      <c r="P40" s="5"/>
    </row>
    <row r="41" spans="1:17" s="4" customFormat="1" ht="15" x14ac:dyDescent="0.4">
      <c r="A41" s="41" t="s">
        <v>27</v>
      </c>
      <c r="B41" s="54" t="s">
        <v>26</v>
      </c>
      <c r="C41" s="32">
        <f>C42+C43</f>
        <v>209025.2</v>
      </c>
      <c r="D41" s="32">
        <f>D42+D43</f>
        <v>280317.90000000002</v>
      </c>
      <c r="E41" s="65">
        <f>E42+E43</f>
        <v>280317.90000000002</v>
      </c>
      <c r="F41" s="65">
        <f>F42+F43</f>
        <v>279000.31482999999</v>
      </c>
      <c r="G41" s="47">
        <f t="shared" si="10"/>
        <v>69975.114829999977</v>
      </c>
      <c r="H41" s="66">
        <f t="shared" si="11"/>
        <v>1.3347687973985911</v>
      </c>
      <c r="I41" s="66">
        <f t="shared" si="12"/>
        <v>1.3410722726255015</v>
      </c>
      <c r="J41" s="66">
        <f t="shared" si="7"/>
        <v>0.99529967522587737</v>
      </c>
      <c r="K41" s="42"/>
      <c r="L41" s="94"/>
      <c r="M41" s="49">
        <f t="shared" si="4"/>
        <v>0.34107227262550155</v>
      </c>
      <c r="P41" s="5"/>
    </row>
    <row r="42" spans="1:17" s="4" customFormat="1" ht="64.3" x14ac:dyDescent="0.4">
      <c r="A42" s="76" t="s">
        <v>25</v>
      </c>
      <c r="B42" s="55" t="s">
        <v>24</v>
      </c>
      <c r="C42" s="90">
        <v>170283.2</v>
      </c>
      <c r="D42" s="91">
        <v>188525.7</v>
      </c>
      <c r="E42" s="74">
        <v>188525.7</v>
      </c>
      <c r="F42" s="74">
        <v>187350.86621000001</v>
      </c>
      <c r="G42" s="48">
        <f t="shared" si="10"/>
        <v>17067.666209999996</v>
      </c>
      <c r="H42" s="63">
        <f t="shared" si="11"/>
        <v>1.1002310633697276</v>
      </c>
      <c r="I42" s="63">
        <f t="shared" si="12"/>
        <v>1.1071303569582907</v>
      </c>
      <c r="J42" s="63">
        <f t="shared" si="7"/>
        <v>0.99376830962569029</v>
      </c>
      <c r="K42" s="50" t="s">
        <v>145</v>
      </c>
      <c r="L42" s="94"/>
      <c r="M42" s="49">
        <f t="shared" si="4"/>
        <v>0.10713035695829065</v>
      </c>
      <c r="P42" s="5"/>
    </row>
    <row r="43" spans="1:17" s="4" customFormat="1" ht="90" x14ac:dyDescent="0.4">
      <c r="A43" s="76" t="s">
        <v>23</v>
      </c>
      <c r="B43" s="55" t="s">
        <v>22</v>
      </c>
      <c r="C43" s="90">
        <v>38742</v>
      </c>
      <c r="D43" s="91">
        <v>91792.2</v>
      </c>
      <c r="E43" s="74">
        <v>91792.2</v>
      </c>
      <c r="F43" s="74">
        <v>91649.448619999996</v>
      </c>
      <c r="G43" s="48">
        <f t="shared" si="10"/>
        <v>52907.448619999996</v>
      </c>
      <c r="H43" s="63">
        <f t="shared" si="11"/>
        <v>2.3656354504155694</v>
      </c>
      <c r="I43" s="63">
        <f t="shared" si="12"/>
        <v>2.3693201177017191</v>
      </c>
      <c r="J43" s="63">
        <f t="shared" si="7"/>
        <v>0.99844484193646077</v>
      </c>
      <c r="K43" s="50" t="s">
        <v>154</v>
      </c>
      <c r="L43" s="94"/>
      <c r="M43" s="49">
        <f t="shared" si="4"/>
        <v>1.3693201177017191</v>
      </c>
      <c r="P43" s="5"/>
    </row>
    <row r="44" spans="1:17" s="4" customFormat="1" ht="15" x14ac:dyDescent="0.4">
      <c r="A44" s="41" t="s">
        <v>21</v>
      </c>
      <c r="B44" s="54" t="s">
        <v>20</v>
      </c>
      <c r="C44" s="32">
        <f>SUM(C45:C49)</f>
        <v>160260.70000000001</v>
      </c>
      <c r="D44" s="32">
        <f>SUM(D45:D49)</f>
        <v>224870.59999999998</v>
      </c>
      <c r="E44" s="65">
        <f t="shared" ref="E44" si="13">SUM(E45:E49)</f>
        <v>224870.59999999998</v>
      </c>
      <c r="F44" s="65">
        <f t="shared" ref="F44:G44" si="14">SUM(F45:F49)</f>
        <v>210825.00650000002</v>
      </c>
      <c r="G44" s="32">
        <f t="shared" si="14"/>
        <v>50564.306500000013</v>
      </c>
      <c r="H44" s="66">
        <f t="shared" si="11"/>
        <v>1.3155128269126493</v>
      </c>
      <c r="I44" s="66">
        <f t="shared" si="12"/>
        <v>1.4031549843473787</v>
      </c>
      <c r="J44" s="66">
        <f t="shared" si="7"/>
        <v>0.9375392181103267</v>
      </c>
      <c r="K44" s="42"/>
      <c r="L44" s="94"/>
      <c r="M44" s="49">
        <f t="shared" si="4"/>
        <v>0.40315498434737873</v>
      </c>
      <c r="P44" s="5"/>
    </row>
    <row r="45" spans="1:17" s="4" customFormat="1" ht="38.6" x14ac:dyDescent="0.4">
      <c r="A45" s="76" t="s">
        <v>19</v>
      </c>
      <c r="B45" s="55" t="s">
        <v>18</v>
      </c>
      <c r="C45" s="90">
        <v>15760.6</v>
      </c>
      <c r="D45" s="91">
        <v>14489.6</v>
      </c>
      <c r="E45" s="74">
        <v>14489.6</v>
      </c>
      <c r="F45" s="74">
        <v>14489.51885</v>
      </c>
      <c r="G45" s="48">
        <f>SUM(F45-C45)</f>
        <v>-1271.08115</v>
      </c>
      <c r="H45" s="63">
        <f t="shared" si="11"/>
        <v>0.9193507131708184</v>
      </c>
      <c r="I45" s="63">
        <f t="shared" si="12"/>
        <v>0.9193558620864688</v>
      </c>
      <c r="J45" s="63">
        <f t="shared" si="7"/>
        <v>0.99999439943131629</v>
      </c>
      <c r="K45" s="42" t="s">
        <v>146</v>
      </c>
      <c r="L45" s="95"/>
      <c r="M45" s="49">
        <f t="shared" si="4"/>
        <v>-8.06441379135312E-2</v>
      </c>
      <c r="N45" s="20"/>
      <c r="O45" s="22"/>
      <c r="P45" s="21"/>
    </row>
    <row r="46" spans="1:17" s="4" customFormat="1" ht="18" hidden="1" x14ac:dyDescent="0.4">
      <c r="A46" s="80" t="s">
        <v>103</v>
      </c>
      <c r="B46" s="58">
        <v>1002</v>
      </c>
      <c r="C46" s="94"/>
      <c r="E46" s="74"/>
      <c r="F46" s="74"/>
      <c r="G46" s="48"/>
      <c r="H46" s="63"/>
      <c r="I46" s="63"/>
      <c r="J46" s="64" t="e">
        <f t="shared" si="7"/>
        <v>#DIV/0!</v>
      </c>
      <c r="K46" s="82"/>
      <c r="L46" s="95"/>
      <c r="M46" s="49">
        <f t="shared" si="4"/>
        <v>-1</v>
      </c>
      <c r="N46" s="20"/>
      <c r="O46" s="22"/>
      <c r="P46" s="21"/>
    </row>
    <row r="47" spans="1:17" s="4" customFormat="1" ht="51.45" x14ac:dyDescent="0.4">
      <c r="A47" s="81" t="s">
        <v>17</v>
      </c>
      <c r="B47" s="58" t="s">
        <v>16</v>
      </c>
      <c r="C47" s="90">
        <v>58983.7</v>
      </c>
      <c r="D47" s="91">
        <v>52119.6</v>
      </c>
      <c r="E47" s="74">
        <v>52119.6</v>
      </c>
      <c r="F47" s="74">
        <v>50287.392650000002</v>
      </c>
      <c r="G47" s="48">
        <f t="shared" ref="G47:G48" si="15">SUM(F47-C47)</f>
        <v>-8696.3073499999955</v>
      </c>
      <c r="H47" s="63">
        <f>F47/C48</f>
        <v>0.60645819997153871</v>
      </c>
      <c r="I47" s="63">
        <f>D48/C48</f>
        <v>1.8486730551689705</v>
      </c>
      <c r="J47" s="63">
        <f t="shared" si="7"/>
        <v>0.96484609724556603</v>
      </c>
      <c r="K47" s="51" t="s">
        <v>147</v>
      </c>
      <c r="L47" s="94"/>
      <c r="M47" s="49">
        <f t="shared" si="4"/>
        <v>0.84867305516897051</v>
      </c>
      <c r="N47" s="20"/>
      <c r="O47" s="22"/>
      <c r="P47" s="21"/>
    </row>
    <row r="48" spans="1:17" s="4" customFormat="1" ht="141.44999999999999" x14ac:dyDescent="0.4">
      <c r="A48" s="76" t="s">
        <v>15</v>
      </c>
      <c r="B48" s="55" t="s">
        <v>14</v>
      </c>
      <c r="C48" s="90">
        <v>82919.8</v>
      </c>
      <c r="D48" s="91">
        <v>153291.6</v>
      </c>
      <c r="E48" s="74">
        <v>153291.6</v>
      </c>
      <c r="F48" s="74">
        <v>141078.49830000001</v>
      </c>
      <c r="G48" s="48">
        <f t="shared" si="15"/>
        <v>58158.698300000004</v>
      </c>
      <c r="H48" s="63">
        <f>F48/C49</f>
        <v>54.33201043672495</v>
      </c>
      <c r="I48" s="63">
        <f>D49/C49</f>
        <v>1.9139644150042365</v>
      </c>
      <c r="J48" s="63">
        <f t="shared" si="7"/>
        <v>0.92032765200441513</v>
      </c>
      <c r="K48" s="42" t="s">
        <v>148</v>
      </c>
      <c r="L48" s="42" t="s">
        <v>153</v>
      </c>
      <c r="M48" s="49">
        <f t="shared" si="4"/>
        <v>0.91396441500423653</v>
      </c>
      <c r="N48" s="20"/>
      <c r="P48" s="5"/>
      <c r="Q48" s="6"/>
    </row>
    <row r="49" spans="1:17" s="17" customFormat="1" ht="38.6" x14ac:dyDescent="0.4">
      <c r="A49" s="76" t="s">
        <v>13</v>
      </c>
      <c r="B49" s="55" t="s">
        <v>12</v>
      </c>
      <c r="C49" s="90">
        <v>2596.6</v>
      </c>
      <c r="D49" s="91">
        <v>4969.8</v>
      </c>
      <c r="E49" s="74">
        <v>4969.8</v>
      </c>
      <c r="F49" s="74">
        <v>4969.5967000000001</v>
      </c>
      <c r="G49" s="48">
        <f t="shared" ref="G49" si="16">SUM(F49-C49)</f>
        <v>2372.9967000000001</v>
      </c>
      <c r="H49" s="63">
        <f>F49/C50</f>
        <v>3.1361302691422017E-2</v>
      </c>
      <c r="I49" s="63">
        <f>D50/C50</f>
        <v>1.1189024294045222</v>
      </c>
      <c r="J49" s="63">
        <f t="shared" ref="J49" si="17">F49/E49</f>
        <v>0.9999590929212443</v>
      </c>
      <c r="K49" s="42" t="s">
        <v>149</v>
      </c>
      <c r="L49" s="95"/>
      <c r="M49" s="49">
        <f t="shared" si="4"/>
        <v>0.11890242940452223</v>
      </c>
      <c r="N49" s="20"/>
      <c r="O49" s="19"/>
      <c r="P49" s="18"/>
      <c r="Q49" s="6"/>
    </row>
    <row r="50" spans="1:17" s="4" customFormat="1" ht="15" x14ac:dyDescent="0.4">
      <c r="A50" s="41" t="s">
        <v>11</v>
      </c>
      <c r="B50" s="54" t="s">
        <v>10</v>
      </c>
      <c r="C50" s="32">
        <f>SUM(C51:C53)</f>
        <v>158462.70000000001</v>
      </c>
      <c r="D50" s="32">
        <f t="shared" ref="D50:G50" si="18">SUM(D51:D53)</f>
        <v>177304.3</v>
      </c>
      <c r="E50" s="65">
        <f t="shared" ref="E50" si="19">SUM(E51:E53)</f>
        <v>177304.3</v>
      </c>
      <c r="F50" s="65">
        <f t="shared" si="18"/>
        <v>174146.04586000001</v>
      </c>
      <c r="G50" s="32">
        <f t="shared" si="18"/>
        <v>15683.345859999994</v>
      </c>
      <c r="H50" s="66">
        <f t="shared" si="11"/>
        <v>1.0989718454879287</v>
      </c>
      <c r="I50" s="66">
        <f t="shared" si="12"/>
        <v>1.1189024294045222</v>
      </c>
      <c r="J50" s="66">
        <f t="shared" si="7"/>
        <v>0.98218737988869997</v>
      </c>
      <c r="K50" s="42"/>
      <c r="L50" s="94"/>
      <c r="M50" s="49">
        <f t="shared" si="4"/>
        <v>0.11890242940452223</v>
      </c>
      <c r="P50" s="5"/>
    </row>
    <row r="51" spans="1:17" s="4" customFormat="1" ht="65.599999999999994" customHeight="1" x14ac:dyDescent="0.4">
      <c r="A51" s="76" t="s">
        <v>94</v>
      </c>
      <c r="B51" s="55">
        <v>1101</v>
      </c>
      <c r="C51" s="90">
        <v>12960.1</v>
      </c>
      <c r="D51" s="91">
        <v>37277.699999999997</v>
      </c>
      <c r="E51" s="74">
        <v>37277.699999999997</v>
      </c>
      <c r="F51" s="74">
        <v>35589.008000000002</v>
      </c>
      <c r="G51" s="48">
        <f t="shared" ref="G51:G59" si="20">SUM(F51-C51)</f>
        <v>22628.908000000003</v>
      </c>
      <c r="H51" s="63">
        <f t="shared" si="11"/>
        <v>2.7460442434857755</v>
      </c>
      <c r="I51" s="63">
        <f t="shared" si="12"/>
        <v>2.8763435467318921</v>
      </c>
      <c r="J51" s="63">
        <f t="shared" si="7"/>
        <v>0.95469967299484693</v>
      </c>
      <c r="K51" s="42" t="s">
        <v>122</v>
      </c>
      <c r="L51" s="95"/>
      <c r="M51" s="49">
        <f t="shared" si="4"/>
        <v>1.8763435467318921</v>
      </c>
      <c r="N51" s="16"/>
      <c r="P51" s="5"/>
    </row>
    <row r="52" spans="1:17" s="4" customFormat="1" ht="51.45" x14ac:dyDescent="0.4">
      <c r="A52" s="76" t="s">
        <v>9</v>
      </c>
      <c r="B52" s="55">
        <v>1102</v>
      </c>
      <c r="C52" s="90">
        <v>37317.5</v>
      </c>
      <c r="D52" s="91">
        <v>19978.788</v>
      </c>
      <c r="E52" s="74">
        <v>19978.788</v>
      </c>
      <c r="F52" s="74">
        <v>19949.892110000001</v>
      </c>
      <c r="G52" s="48">
        <f t="shared" si="20"/>
        <v>-17367.607889999999</v>
      </c>
      <c r="H52" s="63">
        <f t="shared" si="11"/>
        <v>0.53459883727473712</v>
      </c>
      <c r="I52" s="63">
        <f t="shared" si="12"/>
        <v>0.53537316272526292</v>
      </c>
      <c r="J52" s="63">
        <f t="shared" si="7"/>
        <v>0.99855367152401842</v>
      </c>
      <c r="K52" s="42" t="s">
        <v>150</v>
      </c>
      <c r="L52" s="42"/>
      <c r="M52" s="49">
        <f t="shared" si="4"/>
        <v>-0.46462683727473708</v>
      </c>
      <c r="N52" s="15"/>
      <c r="P52" s="5"/>
    </row>
    <row r="53" spans="1:17" s="4" customFormat="1" ht="51.45" x14ac:dyDescent="0.4">
      <c r="A53" s="76" t="s">
        <v>104</v>
      </c>
      <c r="B53" s="55">
        <v>1103</v>
      </c>
      <c r="C53" s="90">
        <v>108185.1</v>
      </c>
      <c r="D53" s="91">
        <v>120047.81200000001</v>
      </c>
      <c r="E53" s="74">
        <v>120047.81200000001</v>
      </c>
      <c r="F53" s="74">
        <v>118607.14575</v>
      </c>
      <c r="G53" s="48">
        <f t="shared" si="20"/>
        <v>10422.04574999999</v>
      </c>
      <c r="H53" s="63">
        <f t="shared" si="11"/>
        <v>1.0963353155841238</v>
      </c>
      <c r="I53" s="63">
        <f t="shared" si="12"/>
        <v>1.1096519945907524</v>
      </c>
      <c r="J53" s="63">
        <f t="shared" si="7"/>
        <v>0.9879992294236899</v>
      </c>
      <c r="K53" s="42" t="s">
        <v>150</v>
      </c>
      <c r="L53" s="95"/>
      <c r="M53" s="49">
        <f t="shared" si="4"/>
        <v>0.10965199459075237</v>
      </c>
      <c r="N53" s="15"/>
      <c r="P53" s="5"/>
    </row>
    <row r="54" spans="1:17" s="4" customFormat="1" ht="15" x14ac:dyDescent="0.4">
      <c r="A54" s="41" t="s">
        <v>8</v>
      </c>
      <c r="B54" s="54" t="s">
        <v>7</v>
      </c>
      <c r="C54" s="32">
        <f>C55+C56</f>
        <v>15352.7</v>
      </c>
      <c r="D54" s="32">
        <f>D55+D56</f>
        <v>25043.5</v>
      </c>
      <c r="E54" s="65">
        <f>E55+E56</f>
        <v>25043.5</v>
      </c>
      <c r="F54" s="65">
        <f>F55+F56</f>
        <v>25043.42685</v>
      </c>
      <c r="G54" s="47">
        <f t="shared" si="20"/>
        <v>9690.7268499999991</v>
      </c>
      <c r="H54" s="66">
        <f t="shared" si="11"/>
        <v>1.6312066835149517</v>
      </c>
      <c r="I54" s="66">
        <f t="shared" si="12"/>
        <v>1.6312114481491855</v>
      </c>
      <c r="J54" s="66">
        <f t="shared" si="7"/>
        <v>0.99999707908239666</v>
      </c>
      <c r="K54" s="42"/>
      <c r="L54" s="94"/>
      <c r="M54" s="49">
        <f t="shared" si="4"/>
        <v>0.63121144814918551</v>
      </c>
      <c r="P54" s="5"/>
    </row>
    <row r="55" spans="1:17" s="4" customFormat="1" ht="15.45" x14ac:dyDescent="0.4">
      <c r="A55" s="76" t="s">
        <v>93</v>
      </c>
      <c r="B55" s="55">
        <v>1201</v>
      </c>
      <c r="C55" s="90">
        <v>5092.3</v>
      </c>
      <c r="D55" s="91">
        <v>9068.4</v>
      </c>
      <c r="E55" s="74">
        <v>9068.4</v>
      </c>
      <c r="F55" s="74">
        <v>9068.4</v>
      </c>
      <c r="G55" s="48">
        <f t="shared" si="20"/>
        <v>3976.0999999999995</v>
      </c>
      <c r="H55" s="63">
        <f t="shared" si="11"/>
        <v>1.7808063154173948</v>
      </c>
      <c r="I55" s="63">
        <f t="shared" si="12"/>
        <v>1.7808063154173948</v>
      </c>
      <c r="J55" s="63">
        <f t="shared" si="7"/>
        <v>1</v>
      </c>
      <c r="K55" s="42" t="s">
        <v>151</v>
      </c>
      <c r="L55" s="94"/>
      <c r="M55" s="49">
        <f t="shared" si="4"/>
        <v>0.78080631541739476</v>
      </c>
      <c r="P55" s="5"/>
    </row>
    <row r="56" spans="1:17" s="4" customFormat="1" ht="18" x14ac:dyDescent="0.4">
      <c r="A56" s="76" t="s">
        <v>6</v>
      </c>
      <c r="B56" s="59" t="s">
        <v>5</v>
      </c>
      <c r="C56" s="90">
        <v>10260.4</v>
      </c>
      <c r="D56" s="91">
        <v>15975.1</v>
      </c>
      <c r="E56" s="74">
        <v>15975.1</v>
      </c>
      <c r="F56" s="74">
        <v>15975.02685</v>
      </c>
      <c r="G56" s="48">
        <f t="shared" si="20"/>
        <v>5714.6268500000006</v>
      </c>
      <c r="H56" s="63">
        <f t="shared" si="11"/>
        <v>1.5569594606448092</v>
      </c>
      <c r="I56" s="63">
        <f t="shared" si="12"/>
        <v>1.5569665899964915</v>
      </c>
      <c r="J56" s="63">
        <f t="shared" si="7"/>
        <v>0.99999542099892957</v>
      </c>
      <c r="K56" s="42" t="s">
        <v>151</v>
      </c>
      <c r="L56" s="95"/>
      <c r="M56" s="49">
        <f t="shared" si="4"/>
        <v>0.55696658999649151</v>
      </c>
      <c r="P56" s="5"/>
    </row>
    <row r="57" spans="1:17" s="116" customFormat="1" ht="30" x14ac:dyDescent="0.4">
      <c r="A57" s="41" t="s">
        <v>4</v>
      </c>
      <c r="B57" s="54" t="s">
        <v>3</v>
      </c>
      <c r="C57" s="67">
        <f>C58</f>
        <v>500</v>
      </c>
      <c r="D57" s="67">
        <f>D58</f>
        <v>205.5</v>
      </c>
      <c r="E57" s="65">
        <f>E58</f>
        <v>205.5</v>
      </c>
      <c r="F57" s="65">
        <f>F58</f>
        <v>205.48791</v>
      </c>
      <c r="G57" s="61">
        <f t="shared" si="20"/>
        <v>-294.51209</v>
      </c>
      <c r="H57" s="66">
        <f t="shared" si="11"/>
        <v>0.41097581999999999</v>
      </c>
      <c r="I57" s="66">
        <f t="shared" si="12"/>
        <v>0.41099999999999998</v>
      </c>
      <c r="J57" s="66">
        <f t="shared" si="7"/>
        <v>0.99994116788321163</v>
      </c>
      <c r="K57" s="120"/>
      <c r="L57" s="121"/>
      <c r="M57" s="49">
        <f t="shared" si="4"/>
        <v>-0.58899999999999997</v>
      </c>
      <c r="P57" s="5"/>
    </row>
    <row r="58" spans="1:17" s="4" customFormat="1" ht="30.9" x14ac:dyDescent="0.4">
      <c r="A58" s="76" t="s">
        <v>2</v>
      </c>
      <c r="B58" s="55" t="s">
        <v>1</v>
      </c>
      <c r="C58" s="68">
        <v>500</v>
      </c>
      <c r="D58" s="69">
        <v>205.5</v>
      </c>
      <c r="E58" s="73">
        <v>205.5</v>
      </c>
      <c r="F58" s="73">
        <v>205.48791</v>
      </c>
      <c r="G58" s="48">
        <f t="shared" si="20"/>
        <v>-294.51209</v>
      </c>
      <c r="H58" s="63">
        <f t="shared" si="11"/>
        <v>0.41097581999999999</v>
      </c>
      <c r="I58" s="63">
        <f t="shared" si="12"/>
        <v>0.41099999999999998</v>
      </c>
      <c r="J58" s="63">
        <f t="shared" si="7"/>
        <v>0.99994116788321163</v>
      </c>
      <c r="K58" s="62" t="s">
        <v>116</v>
      </c>
      <c r="L58" s="95"/>
      <c r="M58" s="49">
        <f t="shared" si="4"/>
        <v>-0.58899999999999997</v>
      </c>
      <c r="N58" s="14"/>
      <c r="P58" s="5"/>
    </row>
    <row r="59" spans="1:17" s="4" customFormat="1" ht="15" x14ac:dyDescent="0.4">
      <c r="A59" s="41" t="s">
        <v>0</v>
      </c>
      <c r="B59" s="46"/>
      <c r="C59" s="32">
        <f>C6+C15+C17+C20+C27+C32+C34+C41+C44+C50+C54+C57</f>
        <v>3377772.6000000006</v>
      </c>
      <c r="D59" s="32">
        <f>D6+D15+D17+D20+D27+D32+D34+D41+D44+D50+D54+D57</f>
        <v>6845106.3063699994</v>
      </c>
      <c r="E59" s="32">
        <f>E6+E15+E17+E20+E27+E32+E34+E41+E44+E50+E54+E57</f>
        <v>6845106.3063699994</v>
      </c>
      <c r="F59" s="32">
        <f>F6+F15+F17+F20+F27+F32+F34+F41+F44+F50+F54+F57</f>
        <v>6266802.2342199991</v>
      </c>
      <c r="G59" s="47">
        <f t="shared" si="20"/>
        <v>2889029.6342199985</v>
      </c>
      <c r="H59" s="66">
        <f t="shared" si="11"/>
        <v>1.85530613701467</v>
      </c>
      <c r="I59" s="66">
        <f t="shared" si="12"/>
        <v>2.0265148418724217</v>
      </c>
      <c r="J59" s="92">
        <f t="shared" si="7"/>
        <v>0.91551569160995561</v>
      </c>
      <c r="K59" s="42"/>
      <c r="L59" s="94"/>
      <c r="M59" s="49">
        <f t="shared" si="4"/>
        <v>1.0265148418724217</v>
      </c>
      <c r="P59" s="5"/>
    </row>
    <row r="60" spans="1:17" s="4" customFormat="1" ht="15.45" x14ac:dyDescent="0.4">
      <c r="A60" s="12"/>
      <c r="B60" s="11"/>
      <c r="C60" s="10"/>
      <c r="D60" s="9"/>
      <c r="E60" s="9"/>
      <c r="F60" s="9"/>
      <c r="G60" s="9"/>
      <c r="H60" s="9"/>
      <c r="I60" s="8"/>
      <c r="J60" s="8"/>
      <c r="K60" s="27"/>
      <c r="M60" s="6"/>
      <c r="P60" s="5"/>
    </row>
    <row r="61" spans="1:17" s="4" customFormat="1" ht="15.45" x14ac:dyDescent="0.4">
      <c r="A61" s="7"/>
      <c r="B61" s="33"/>
      <c r="C61" s="34"/>
      <c r="D61" s="35"/>
      <c r="E61" s="35"/>
      <c r="F61" s="35"/>
      <c r="G61" s="35"/>
      <c r="H61" s="35"/>
      <c r="I61" s="31"/>
      <c r="J61" s="31"/>
      <c r="K61" s="27"/>
      <c r="M61" s="6"/>
      <c r="P61" s="5"/>
    </row>
    <row r="62" spans="1:17" s="4" customFormat="1" ht="15.75" customHeight="1" x14ac:dyDescent="0.35">
      <c r="A62" s="43" t="s">
        <v>152</v>
      </c>
      <c r="B62" s="43"/>
      <c r="C62" s="43"/>
      <c r="D62" s="43"/>
      <c r="E62" s="43"/>
      <c r="F62" s="43"/>
      <c r="G62" s="43"/>
      <c r="H62" s="43"/>
      <c r="I62" s="43"/>
      <c r="J62" s="43"/>
      <c r="K62" s="43"/>
      <c r="M62" s="6"/>
      <c r="P62" s="5"/>
    </row>
    <row r="63" spans="1:17" s="4" customFormat="1" ht="15.45" x14ac:dyDescent="0.4">
      <c r="A63" s="7"/>
      <c r="B63" s="33"/>
      <c r="C63" s="34"/>
      <c r="D63" s="36"/>
      <c r="E63" s="36"/>
      <c r="F63" s="30"/>
      <c r="G63" s="30"/>
      <c r="H63" s="30"/>
      <c r="I63" s="31"/>
      <c r="J63" s="31"/>
      <c r="K63" s="27"/>
      <c r="M63" s="6"/>
      <c r="P63" s="5"/>
    </row>
    <row r="64" spans="1:17" s="4" customFormat="1" ht="15.45" x14ac:dyDescent="0.4">
      <c r="B64" s="33"/>
      <c r="C64" s="34"/>
      <c r="D64" s="36"/>
      <c r="E64" s="36"/>
      <c r="F64" s="30"/>
      <c r="G64" s="30"/>
      <c r="H64" s="30"/>
      <c r="I64" s="31"/>
      <c r="J64" s="31"/>
      <c r="K64" s="27"/>
      <c r="M64" s="6"/>
      <c r="P64" s="5"/>
    </row>
    <row r="65" spans="2:16" s="4" customFormat="1" ht="15.45" x14ac:dyDescent="0.4">
      <c r="B65" s="33"/>
      <c r="C65" s="34"/>
      <c r="D65" s="36"/>
      <c r="E65" s="36"/>
      <c r="F65" s="30"/>
      <c r="G65" s="30"/>
      <c r="H65" s="30"/>
      <c r="I65" s="31"/>
      <c r="J65" s="31"/>
      <c r="K65" s="27"/>
      <c r="M65" s="6"/>
      <c r="P65" s="5"/>
    </row>
    <row r="66" spans="2:16" s="4" customFormat="1" ht="15.45" x14ac:dyDescent="0.4">
      <c r="B66" s="33"/>
      <c r="C66" s="34"/>
      <c r="D66" s="36"/>
      <c r="E66" s="36"/>
      <c r="F66" s="30"/>
      <c r="G66" s="30"/>
      <c r="H66" s="30"/>
      <c r="I66" s="31"/>
      <c r="J66" s="31"/>
      <c r="K66" s="27"/>
      <c r="M66" s="6"/>
      <c r="P66" s="5"/>
    </row>
    <row r="67" spans="2:16" s="4" customFormat="1" ht="15.45" x14ac:dyDescent="0.4">
      <c r="B67" s="33"/>
      <c r="C67" s="34"/>
      <c r="D67" s="36"/>
      <c r="E67" s="36"/>
      <c r="F67" s="30"/>
      <c r="G67" s="30"/>
      <c r="H67" s="30"/>
      <c r="I67" s="31"/>
      <c r="J67" s="31"/>
      <c r="K67" s="27"/>
      <c r="M67" s="6"/>
      <c r="P67" s="5"/>
    </row>
  </sheetData>
  <mergeCells count="1">
    <mergeCell ref="A2:I2"/>
  </mergeCells>
  <pageMargins left="0" right="0" top="0.59055118110236227" bottom="0" header="0" footer="0"/>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для открытого бюджета</vt:lpstr>
      <vt:lpstr>' для открытого бюджета'!Заголовки_для_печати</vt:lpstr>
      <vt:lpstr>' для открытого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fin-4053</dc:creator>
  <cp:lastModifiedBy>Алексеева</cp:lastModifiedBy>
  <cp:lastPrinted>2023-04-03T00:30:37Z</cp:lastPrinted>
  <dcterms:created xsi:type="dcterms:W3CDTF">2017-04-27T06:04:43Z</dcterms:created>
  <dcterms:modified xsi:type="dcterms:W3CDTF">2024-03-07T06:03:51Z</dcterms:modified>
</cp:coreProperties>
</file>