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-120" yWindow="-120" windowWidth="29040" windowHeight="15840"/>
  </bookViews>
  <sheets>
    <sheet name="для размещения на сайте" sheetId="1" r:id="rId1"/>
  </sheets>
  <calcPr calcId="181029"/>
</workbook>
</file>

<file path=xl/calcChain.xml><?xml version="1.0" encoding="utf-8"?>
<calcChain xmlns="http://schemas.openxmlformats.org/spreadsheetml/2006/main">
  <c r="M22" i="1" l="1"/>
  <c r="L22" i="1"/>
  <c r="L11" i="1"/>
  <c r="Q39" i="1"/>
  <c r="M18" i="1"/>
  <c r="L18" i="1"/>
  <c r="M11" i="1" l="1"/>
  <c r="S20" i="1"/>
  <c r="R20" i="1"/>
  <c r="Q20" i="1"/>
  <c r="P20" i="1"/>
  <c r="O20" i="1"/>
  <c r="N20" i="1"/>
  <c r="J20" i="1"/>
  <c r="I20" i="1"/>
  <c r="H20" i="1"/>
  <c r="G20" i="1"/>
  <c r="S43" i="1" l="1"/>
  <c r="R43" i="1"/>
  <c r="Q43" i="1"/>
  <c r="P43" i="1"/>
  <c r="O43" i="1"/>
  <c r="N43" i="1"/>
  <c r="J43" i="1"/>
  <c r="I43" i="1"/>
  <c r="H43" i="1"/>
  <c r="G43" i="1"/>
  <c r="S42" i="1"/>
  <c r="R42" i="1"/>
  <c r="Q42" i="1"/>
  <c r="P42" i="1"/>
  <c r="O42" i="1"/>
  <c r="N42" i="1"/>
  <c r="J42" i="1"/>
  <c r="I42" i="1"/>
  <c r="H42" i="1"/>
  <c r="G42" i="1"/>
  <c r="S41" i="1"/>
  <c r="R41" i="1"/>
  <c r="Q41" i="1"/>
  <c r="P41" i="1"/>
  <c r="O41" i="1"/>
  <c r="N41" i="1"/>
  <c r="J41" i="1"/>
  <c r="I41" i="1"/>
  <c r="H41" i="1"/>
  <c r="G41" i="1"/>
  <c r="S40" i="1"/>
  <c r="R40" i="1"/>
  <c r="Q40" i="1"/>
  <c r="P40" i="1"/>
  <c r="O40" i="1"/>
  <c r="N40" i="1"/>
  <c r="J40" i="1"/>
  <c r="I40" i="1"/>
  <c r="H40" i="1"/>
  <c r="G40" i="1"/>
  <c r="S39" i="1"/>
  <c r="R39" i="1"/>
  <c r="P39" i="1"/>
  <c r="N39" i="1"/>
  <c r="J39" i="1"/>
  <c r="I39" i="1"/>
  <c r="G39" i="1"/>
  <c r="S38" i="1"/>
  <c r="R38" i="1"/>
  <c r="Q38" i="1"/>
  <c r="P38" i="1"/>
  <c r="O38" i="1"/>
  <c r="N38" i="1"/>
  <c r="J38" i="1"/>
  <c r="I38" i="1"/>
  <c r="H38" i="1"/>
  <c r="G38" i="1"/>
  <c r="S37" i="1"/>
  <c r="R37" i="1"/>
  <c r="Q37" i="1"/>
  <c r="P37" i="1"/>
  <c r="O37" i="1"/>
  <c r="N37" i="1"/>
  <c r="I37" i="1"/>
  <c r="H37" i="1"/>
  <c r="G37" i="1"/>
  <c r="S36" i="1"/>
  <c r="R36" i="1"/>
  <c r="Q36" i="1"/>
  <c r="P36" i="1"/>
  <c r="O36" i="1"/>
  <c r="N36" i="1"/>
  <c r="J36" i="1"/>
  <c r="I36" i="1"/>
  <c r="H36" i="1"/>
  <c r="G36" i="1"/>
  <c r="S35" i="1"/>
  <c r="R35" i="1"/>
  <c r="Q35" i="1"/>
  <c r="P35" i="1"/>
  <c r="O35" i="1"/>
  <c r="N35" i="1"/>
  <c r="J35" i="1"/>
  <c r="I35" i="1"/>
  <c r="H35" i="1"/>
  <c r="G35" i="1"/>
  <c r="S34" i="1"/>
  <c r="R34" i="1"/>
  <c r="Q34" i="1"/>
  <c r="P34" i="1"/>
  <c r="O34" i="1"/>
  <c r="N34" i="1"/>
  <c r="J34" i="1"/>
  <c r="I34" i="1"/>
  <c r="H34" i="1"/>
  <c r="G34" i="1"/>
  <c r="S33" i="1"/>
  <c r="R33" i="1"/>
  <c r="Q33" i="1"/>
  <c r="P33" i="1"/>
  <c r="O33" i="1"/>
  <c r="N33" i="1"/>
  <c r="J33" i="1"/>
  <c r="I33" i="1"/>
  <c r="H33" i="1"/>
  <c r="G33" i="1"/>
  <c r="S32" i="1"/>
  <c r="R32" i="1"/>
  <c r="Q32" i="1"/>
  <c r="P32" i="1"/>
  <c r="O32" i="1"/>
  <c r="N32" i="1"/>
  <c r="J32" i="1"/>
  <c r="I32" i="1"/>
  <c r="H32" i="1"/>
  <c r="G32" i="1"/>
  <c r="S31" i="1"/>
  <c r="R31" i="1"/>
  <c r="Q31" i="1"/>
  <c r="P31" i="1"/>
  <c r="O31" i="1"/>
  <c r="N31" i="1"/>
  <c r="J31" i="1"/>
  <c r="I31" i="1"/>
  <c r="H31" i="1"/>
  <c r="G31" i="1"/>
  <c r="S30" i="1"/>
  <c r="R30" i="1"/>
  <c r="Q30" i="1"/>
  <c r="P30" i="1"/>
  <c r="O30" i="1"/>
  <c r="N30" i="1"/>
  <c r="J30" i="1"/>
  <c r="I30" i="1"/>
  <c r="H30" i="1"/>
  <c r="G30" i="1"/>
  <c r="S29" i="1"/>
  <c r="R29" i="1"/>
  <c r="Q29" i="1"/>
  <c r="P29" i="1"/>
  <c r="O29" i="1"/>
  <c r="N29" i="1"/>
  <c r="J29" i="1"/>
  <c r="I29" i="1"/>
  <c r="H29" i="1"/>
  <c r="G29" i="1"/>
  <c r="S28" i="1"/>
  <c r="R28" i="1"/>
  <c r="Q28" i="1"/>
  <c r="P28" i="1"/>
  <c r="O28" i="1"/>
  <c r="N28" i="1"/>
  <c r="J28" i="1"/>
  <c r="I28" i="1"/>
  <c r="H28" i="1"/>
  <c r="G28" i="1"/>
  <c r="S27" i="1"/>
  <c r="R27" i="1"/>
  <c r="Q27" i="1"/>
  <c r="P27" i="1"/>
  <c r="O27" i="1"/>
  <c r="N27" i="1"/>
  <c r="J27" i="1"/>
  <c r="I27" i="1"/>
  <c r="H27" i="1"/>
  <c r="G27" i="1"/>
  <c r="S26" i="1"/>
  <c r="R26" i="1"/>
  <c r="Q26" i="1"/>
  <c r="P26" i="1"/>
  <c r="O26" i="1"/>
  <c r="N26" i="1"/>
  <c r="J26" i="1"/>
  <c r="I26" i="1"/>
  <c r="H26" i="1"/>
  <c r="G26" i="1"/>
  <c r="S25" i="1"/>
  <c r="R25" i="1"/>
  <c r="P25" i="1"/>
  <c r="N25" i="1"/>
  <c r="J25" i="1"/>
  <c r="I25" i="1"/>
  <c r="H25" i="1"/>
  <c r="G25" i="1"/>
  <c r="S24" i="1"/>
  <c r="R24" i="1"/>
  <c r="Q24" i="1"/>
  <c r="P24" i="1"/>
  <c r="N24" i="1"/>
  <c r="J24" i="1"/>
  <c r="I24" i="1"/>
  <c r="G24" i="1"/>
  <c r="S23" i="1"/>
  <c r="R23" i="1"/>
  <c r="P23" i="1"/>
  <c r="N23" i="1"/>
  <c r="J23" i="1"/>
  <c r="I23" i="1"/>
  <c r="G23" i="1"/>
  <c r="K22" i="1"/>
  <c r="R12" i="1"/>
  <c r="S21" i="1"/>
  <c r="R21" i="1"/>
  <c r="S19" i="1"/>
  <c r="R19" i="1"/>
  <c r="S18" i="1"/>
  <c r="R18" i="1"/>
  <c r="S17" i="1"/>
  <c r="R17" i="1"/>
  <c r="S16" i="1"/>
  <c r="R16" i="1"/>
  <c r="S15" i="1"/>
  <c r="R15" i="1"/>
  <c r="S14" i="1"/>
  <c r="R14" i="1"/>
  <c r="S13" i="1"/>
  <c r="R13" i="1"/>
  <c r="S12" i="1"/>
  <c r="P22" i="1" l="1"/>
  <c r="N22" i="1"/>
  <c r="Q22" i="1"/>
  <c r="O22" i="1"/>
  <c r="H21" i="1"/>
  <c r="G45" i="1" l="1"/>
  <c r="Q45" i="1"/>
  <c r="P45" i="1"/>
  <c r="O45" i="1"/>
  <c r="N45" i="1"/>
  <c r="H45" i="1"/>
  <c r="J45" i="1" l="1"/>
  <c r="I45" i="1"/>
  <c r="M44" i="1"/>
  <c r="M10" i="1" s="1"/>
  <c r="L44" i="1"/>
  <c r="L10" i="1" s="1"/>
  <c r="K44" i="1"/>
  <c r="K11" i="1"/>
  <c r="K10" i="1" l="1"/>
  <c r="P44" i="1"/>
  <c r="O44" i="1"/>
  <c r="Q44" i="1"/>
  <c r="N44" i="1"/>
  <c r="Q21" i="1"/>
  <c r="P21" i="1"/>
  <c r="O21" i="1"/>
  <c r="N21" i="1"/>
  <c r="J21" i="1"/>
  <c r="I21" i="1"/>
  <c r="G21" i="1"/>
  <c r="N12" i="1" l="1"/>
  <c r="I12" i="1"/>
  <c r="G12" i="1"/>
  <c r="Q12" i="1" l="1"/>
  <c r="P12" i="1"/>
  <c r="O12" i="1"/>
  <c r="J12" i="1"/>
  <c r="H12" i="1"/>
  <c r="P13" i="1" l="1"/>
  <c r="O13" i="1"/>
  <c r="N14" i="1"/>
  <c r="O14" i="1"/>
  <c r="P14" i="1"/>
  <c r="Q14" i="1"/>
  <c r="N15" i="1"/>
  <c r="O15" i="1"/>
  <c r="P15" i="1"/>
  <c r="Q15" i="1"/>
  <c r="N16" i="1"/>
  <c r="O16" i="1"/>
  <c r="P16" i="1"/>
  <c r="Q16" i="1"/>
  <c r="N17" i="1"/>
  <c r="O17" i="1"/>
  <c r="P17" i="1"/>
  <c r="Q17" i="1"/>
  <c r="N19" i="1"/>
  <c r="O19" i="1"/>
  <c r="P19" i="1"/>
  <c r="Q19" i="1"/>
  <c r="J18" i="1"/>
  <c r="G13" i="1"/>
  <c r="H13" i="1"/>
  <c r="I13" i="1"/>
  <c r="J13" i="1"/>
  <c r="G14" i="1"/>
  <c r="H14" i="1"/>
  <c r="I14" i="1"/>
  <c r="J14" i="1"/>
  <c r="G15" i="1"/>
  <c r="H15" i="1"/>
  <c r="I15" i="1"/>
  <c r="J15" i="1"/>
  <c r="G16" i="1"/>
  <c r="H16" i="1"/>
  <c r="I16" i="1"/>
  <c r="J16" i="1"/>
  <c r="G17" i="1"/>
  <c r="H17" i="1"/>
  <c r="I17" i="1"/>
  <c r="J17" i="1"/>
  <c r="G18" i="1"/>
  <c r="G19" i="1"/>
  <c r="H19" i="1"/>
  <c r="I19" i="1"/>
  <c r="J19" i="1"/>
  <c r="I18" i="1" l="1"/>
  <c r="Q18" i="1"/>
  <c r="H18" i="1"/>
  <c r="P18" i="1"/>
  <c r="O18" i="1"/>
  <c r="O11" i="1" s="1"/>
  <c r="N18" i="1"/>
  <c r="N13" i="1"/>
  <c r="Q13" i="1"/>
  <c r="N11" i="1" l="1"/>
  <c r="Q11" i="1"/>
  <c r="P11" i="1"/>
  <c r="P10" i="1"/>
  <c r="Q10" i="1"/>
  <c r="O10" i="1"/>
  <c r="N10" i="1" l="1"/>
</calcChain>
</file>

<file path=xl/comments1.xml><?xml version="1.0" encoding="utf-8"?>
<comments xmlns="http://schemas.openxmlformats.org/spreadsheetml/2006/main">
  <authors>
    <author>Автор</author>
  </authors>
  <commentList>
    <comment ref="D12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1436-доу+12-Тунгор+45-некрасовка</t>
        </r>
      </text>
    </comment>
    <comment ref="F12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1436-доу+12-Тунгор+45-некрасовка</t>
        </r>
      </text>
    </comment>
    <comment ref="D18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ддю+доп.обр.</t>
        </r>
      </text>
    </comment>
    <comment ref="F18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ддю+доп.обр.</t>
        </r>
      </text>
    </comment>
    <comment ref="L19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фот столовых из з/п</t>
        </r>
      </text>
    </comment>
    <comment ref="L20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фот столовых из з/п</t>
        </r>
      </text>
    </comment>
    <comment ref="L21" authorId="0">
      <text>
        <r>
          <rPr>
            <b/>
            <sz val="10"/>
            <color indexed="81"/>
            <rFont val="Tahoma"/>
            <family val="2"/>
            <charset val="204"/>
          </rPr>
          <t>Автор:</t>
        </r>
        <r>
          <rPr>
            <sz val="10"/>
            <color indexed="81"/>
            <rFont val="Tahoma"/>
            <family val="2"/>
            <charset val="204"/>
          </rPr>
          <t xml:space="preserve">
фот столовых из з/п</t>
        </r>
      </text>
    </comment>
  </commentList>
</comments>
</file>

<file path=xl/sharedStrings.xml><?xml version="1.0" encoding="utf-8"?>
<sst xmlns="http://schemas.openxmlformats.org/spreadsheetml/2006/main" count="127" uniqueCount="69">
  <si>
    <t>Организация отдыха детей и молодежи</t>
  </si>
  <si>
    <t>Предоставление питания</t>
  </si>
  <si>
    <t>%</t>
  </si>
  <si>
    <t>Реализация основных общеобразовательных программ дошкольного образования</t>
  </si>
  <si>
    <t>Присмотр и уход</t>
  </si>
  <si>
    <t>№ п/п</t>
  </si>
  <si>
    <t>число обучающихся</t>
  </si>
  <si>
    <t>Значение показателя объема муниципальной услуги (работы)</t>
  </si>
  <si>
    <t>Объем субсидии на оказание муниципальной услуги (выполнение работы), тыс. рублей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</si>
  <si>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</si>
  <si>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</si>
  <si>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</si>
  <si>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общеобразовательных общеразвивающих программ</t>
  </si>
  <si>
    <t>число зрителей</t>
  </si>
  <si>
    <t>количество участников мероприятий</t>
  </si>
  <si>
    <t>Организация деятельности клубных формирований и формирований самодеятельного народного творчества</t>
  </si>
  <si>
    <t>число участников</t>
  </si>
  <si>
    <t>Библиотечное, библиографическое и информационное обслуживание пользователей библиотеки</t>
  </si>
  <si>
    <t>количество посещений</t>
  </si>
  <si>
    <t>Библиографическая обработка документов и создание каталогов</t>
  </si>
  <si>
    <t>количество документов</t>
  </si>
  <si>
    <t>Публичный показ музейных предметов, музейных коллекций</t>
  </si>
  <si>
    <t>число посетителей</t>
  </si>
  <si>
    <t>Формирование, учет, изучение, обеспечение физического сохранения и безопасности музейных предметов, музейных коллекций</t>
  </si>
  <si>
    <t>количество предметов</t>
  </si>
  <si>
    <t>Создание экспозиций (выставок) музеев, организация выездных выставок</t>
  </si>
  <si>
    <t>количество экспозиций</t>
  </si>
  <si>
    <t xml:space="preserve">Реализация дополнительных предпрофессиональных программ в области искусств </t>
  </si>
  <si>
    <t>количество человеко-часов</t>
  </si>
  <si>
    <t xml:space="preserve">Реализация дополнительных общеразвивающих  программ  </t>
  </si>
  <si>
    <t>Реализация дополнительных предпрофессиональных программ в области физической культуры и спорта</t>
  </si>
  <si>
    <t>Спортивная подготовка по олимпийским видам спорта</t>
  </si>
  <si>
    <t>число лиц, прошедших спортивную подготовку на этапах спортивной подготовки (человек)</t>
  </si>
  <si>
    <t>Обеспечение доступа к объектам спорта</t>
  </si>
  <si>
    <t>Проведение тестирования выполнения нормативов испытаний (тестов) комплекса ГТО</t>
  </si>
  <si>
    <t>количество проведенных меропрятий</t>
  </si>
  <si>
    <t>количество человек</t>
  </si>
  <si>
    <t>показатель</t>
  </si>
  <si>
    <t>кв.м./ч</t>
  </si>
  <si>
    <t>Общий объем средств субсидий на финансовое обеспечение выполнения муниципального задания, предусмотренных в бюджете муницпального образования городской округ "Охинский"</t>
  </si>
  <si>
    <t>Управление образования МО городской округ "Охинский"</t>
  </si>
  <si>
    <t>Управление по культуре, спорту и делам молодежи МО городской округ "Охинский"</t>
  </si>
  <si>
    <t>I.</t>
  </si>
  <si>
    <t>II.</t>
  </si>
  <si>
    <t>x</t>
  </si>
  <si>
    <t>Формирование, учет, изучение, обеспечение физического сохранения и безопасности фондов библиотек, включая оцифрoвку фондов</t>
  </si>
  <si>
    <t>сумма</t>
  </si>
  <si>
    <t>Проведение занятий физкультурно-спортивной направленности по месту проживания граждан</t>
  </si>
  <si>
    <t xml:space="preserve">Организация и проведение  меропрятий </t>
  </si>
  <si>
    <t>Показ кинофильмов</t>
  </si>
  <si>
    <t>Спортивная подготовка по не олимпийским видам спорта</t>
  </si>
  <si>
    <t>Организация спортивной подготовки на спортивно-оздоровительном этапе</t>
  </si>
  <si>
    <t>количество занимающихся</t>
  </si>
  <si>
    <t>Содержание детей</t>
  </si>
  <si>
    <t>III.</t>
  </si>
  <si>
    <t>Администрация</t>
  </si>
  <si>
    <t>Наименование муниципальной услуги, работы</t>
  </si>
  <si>
    <t>Осуществление издательской деятельности</t>
  </si>
  <si>
    <t>Единица измерения муниципальной услуги, работы</t>
  </si>
  <si>
    <t>квадратный сантиметр</t>
  </si>
  <si>
    <t>План</t>
  </si>
  <si>
    <t>Факт</t>
  </si>
  <si>
    <t xml:space="preserve">План стоимости единицы услуги, тыс. рублей </t>
  </si>
  <si>
    <t xml:space="preserve">Фактическая стоимость единицы услуги, тыс. рублей </t>
  </si>
  <si>
    <t xml:space="preserve">Отклонение от плана </t>
  </si>
  <si>
    <t>Методическое обеспечение образовательной деятельности</t>
  </si>
  <si>
    <t>Количество разработанных документов</t>
  </si>
  <si>
    <t xml:space="preserve">Сведения о выполненных в 2022 году объемах муниципальных заданий на оказание муниципальных услуг (работ), объемах субсидий на их финансовое обеспечение выполнения муниципальных заданий </t>
  </si>
  <si>
    <t xml:space="preserve">Информация к отчету об исполнении  бюджета муниципального образования городской округ "Охинский" за 2022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</si>
</sst>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-;\-* #,##0.00_-;_-* &quot;-&quot;??_-;_-@_-"/>
    <numFmt numFmtId="165" formatCode="0.0"/>
    <numFmt numFmtId="166" formatCode="#,##0.0"/>
    <numFmt numFmtId="167" formatCode="#,##0.00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0" fontId="1" fillId="0" borderId="0"/>
    <xf numFmtId="0" fontId="11" fillId="0" borderId="0" applyNumberFormat="0" applyFont="0" applyFill="0" applyBorder="0" applyAlignment="0" applyProtection="0">
      <alignment vertical="top"/>
    </xf>
    <xf numFmtId="0" fontId="12" fillId="0" borderId="2">
      <alignment horizontal="center" vertical="center"/>
    </xf>
    <xf numFmtId="164" fontId="16" fillId="0" borderId="0" applyFont="0" applyFill="0" applyBorder="0" applyAlignment="0" applyProtection="0"/>
  </cellStyleXfs>
  <cellXfs count="60">
    <xf numFmtId="0" fontId="0" fillId="0" borderId="0" xfId="0"/>
    <xf numFmtId="0" fontId="5" fillId="0" borderId="1" xfId="0" applyFont="1" applyBorder="1" applyAlignment="1">
      <alignment horizontal="center" vertical="top"/>
    </xf>
    <xf numFmtId="0" fontId="5" fillId="0" borderId="0" xfId="0" applyFont="1"/>
    <xf numFmtId="1" fontId="7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/>
    </xf>
    <xf numFmtId="0" fontId="0" fillId="0" borderId="1" xfId="0" applyBorder="1"/>
    <xf numFmtId="0" fontId="5" fillId="0" borderId="0" xfId="0" applyFont="1" applyAlignment="1">
      <alignment horizontal="right"/>
    </xf>
    <xf numFmtId="14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/>
    <xf numFmtId="0" fontId="0" fillId="0" borderId="1" xfId="0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6" fontId="14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/>
    </xf>
    <xf numFmtId="1" fontId="17" fillId="0" borderId="1" xfId="0" applyNumberFormat="1" applyFont="1" applyBorder="1" applyAlignment="1">
      <alignment horizontal="center" vertical="center" wrapText="1"/>
    </xf>
    <xf numFmtId="0" fontId="19" fillId="0" borderId="0" xfId="0" applyFont="1"/>
    <xf numFmtId="166" fontId="17" fillId="0" borderId="1" xfId="0" applyNumberFormat="1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/>
    </xf>
    <xf numFmtId="166" fontId="10" fillId="2" borderId="1" xfId="0" applyNumberFormat="1" applyFont="1" applyFill="1" applyBorder="1"/>
    <xf numFmtId="0" fontId="5" fillId="2" borderId="1" xfId="0" applyFont="1" applyFill="1" applyBorder="1" applyAlignment="1">
      <alignment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1" fontId="2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 wrapText="1"/>
    </xf>
    <xf numFmtId="166" fontId="2" fillId="2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166" fontId="15" fillId="2" borderId="1" xfId="0" applyNumberFormat="1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3" fontId="17" fillId="2" borderId="1" xfId="0" applyNumberFormat="1" applyFont="1" applyFill="1" applyBorder="1" applyAlignment="1">
      <alignment horizontal="center" vertical="center" wrapText="1"/>
    </xf>
    <xf numFmtId="1" fontId="17" fillId="2" borderId="1" xfId="0" applyNumberFormat="1" applyFont="1" applyFill="1" applyBorder="1" applyAlignment="1">
      <alignment horizontal="center" vertical="center" wrapText="1"/>
    </xf>
    <xf numFmtId="166" fontId="17" fillId="2" borderId="1" xfId="0" applyNumberFormat="1" applyFont="1" applyFill="1" applyBorder="1" applyAlignment="1">
      <alignment horizontal="center" vertical="center"/>
    </xf>
    <xf numFmtId="0" fontId="19" fillId="2" borderId="1" xfId="0" applyFont="1" applyFill="1" applyBorder="1"/>
    <xf numFmtId="166" fontId="20" fillId="2" borderId="1" xfId="0" applyNumberFormat="1" applyFont="1" applyFill="1" applyBorder="1"/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horizontal="right"/>
    </xf>
    <xf numFmtId="4" fontId="20" fillId="2" borderId="1" xfId="0" applyNumberFormat="1" applyFont="1" applyFill="1" applyBorder="1" applyAlignment="1">
      <alignment horizontal="center" vertical="center"/>
    </xf>
    <xf numFmtId="164" fontId="20" fillId="2" borderId="1" xfId="4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center"/>
    </xf>
    <xf numFmtId="167" fontId="20" fillId="2" borderId="1" xfId="0" applyNumberFormat="1" applyFont="1" applyFill="1" applyBorder="1"/>
    <xf numFmtId="0" fontId="13" fillId="0" borderId="1" xfId="3" applyFont="1" applyBorder="1" applyAlignment="1">
      <alignment horizontal="center" vertical="top" wrapText="1"/>
    </xf>
    <xf numFmtId="3" fontId="2" fillId="0" borderId="0" xfId="2" applyNumberFormat="1" applyFont="1" applyFill="1" applyBorder="1" applyAlignment="1" applyProtection="1">
      <alignment horizontal="center" vertical="center" wrapText="1"/>
    </xf>
    <xf numFmtId="0" fontId="7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10" fillId="0" borderId="1" xfId="0" applyFont="1" applyBorder="1" applyAlignment="1">
      <alignment vertical="center"/>
    </xf>
    <xf numFmtId="0" fontId="2" fillId="0" borderId="1" xfId="0" applyFont="1" applyFill="1" applyBorder="1" applyAlignment="1">
      <alignment horizontal="center" vertical="top"/>
    </xf>
    <xf numFmtId="0" fontId="4" fillId="0" borderId="1" xfId="0" applyFont="1" applyBorder="1" applyAlignment="1">
      <alignment vertical="center"/>
    </xf>
    <xf numFmtId="166" fontId="17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center"/>
    </xf>
    <xf numFmtId="3" fontId="7" fillId="2" borderId="1" xfId="0" applyNumberFormat="1" applyFont="1" applyFill="1" applyBorder="1" applyAlignment="1">
      <alignment horizontal="center" vertical="center" wrapText="1"/>
    </xf>
  </cellXfs>
  <cellStyles count="5">
    <cellStyle name="xl37" xfId="3"/>
    <cellStyle name="Обычный" xfId="0" builtinId="0"/>
    <cellStyle name="Обычный 2" xfId="1"/>
    <cellStyle name="Обычный_ПРИЛОЖЕНИЕ 5" xfId="2"/>
    <cellStyle name="Финансовый" xfId="4" builtinId="3"/>
  </cellStyles>
  <dxfs count="0"/>
  <tableStyles count="0" defaultTableStyle="TableStyleMedium2" defaultPivotStyle="PivotStyleMedium9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48"/>
  <sheetViews>
    <sheetView tabSelected="1" zoomScale="80" zoomScaleNormal="80" zoomScaleSheetLayoutView="100" workbookViewId="0">
      <pane xSplit="3" ySplit="9" topLeftCell="E10" activePane="bottomRight" state="frozen"/>
      <selection pane="topRight" activeCell="D1" sqref="D1"/>
      <selection pane="bottomLeft" activeCell="A9" sqref="A9"/>
      <selection pane="bottomRight"/>
    </sheetView>
  </sheetViews>
  <sheetFormatPr defaultRowHeight="14.6" x14ac:dyDescent="0.4"/>
  <cols>
    <col min="1" max="1" width="4.53515625" customWidth="1"/>
    <col min="2" max="2" width="58.15234375" customWidth="1"/>
    <col min="3" max="3" width="17.69140625" customWidth="1"/>
    <col min="4" max="4" width="16.3828125" hidden="1" customWidth="1"/>
    <col min="5" max="5" width="16.53515625" customWidth="1"/>
    <col min="6" max="6" width="14.15234375" customWidth="1"/>
    <col min="7" max="7" width="15.3828125" hidden="1" customWidth="1"/>
    <col min="8" max="8" width="13.15234375" hidden="1" customWidth="1"/>
    <col min="9" max="9" width="13.69140625" customWidth="1"/>
    <col min="10" max="10" width="12.53515625" customWidth="1"/>
    <col min="11" max="11" width="16" hidden="1" customWidth="1"/>
    <col min="12" max="12" width="14.53515625" bestFit="1" customWidth="1"/>
    <col min="13" max="13" width="12.3828125" bestFit="1" customWidth="1"/>
    <col min="14" max="14" width="12.3828125" hidden="1" customWidth="1"/>
    <col min="15" max="15" width="10.3828125" hidden="1" customWidth="1"/>
    <col min="16" max="16" width="12.3828125" bestFit="1" customWidth="1"/>
    <col min="17" max="17" width="9.69140625" customWidth="1"/>
    <col min="18" max="18" width="19.15234375" customWidth="1"/>
    <col min="19" max="19" width="18.3828125" customWidth="1"/>
  </cols>
  <sheetData>
    <row r="1" spans="1:19" ht="56.25" customHeight="1" x14ac:dyDescent="0.4">
      <c r="N1" s="44" t="s">
        <v>68</v>
      </c>
      <c r="O1" s="44"/>
      <c r="P1" s="44"/>
      <c r="Q1" s="44"/>
      <c r="R1" s="44"/>
    </row>
    <row r="5" spans="1:19" ht="36.75" customHeight="1" x14ac:dyDescent="0.4">
      <c r="A5" s="45" t="s">
        <v>67</v>
      </c>
      <c r="B5" s="46"/>
      <c r="C5" s="46"/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</row>
    <row r="6" spans="1:19" ht="15.45" x14ac:dyDescent="0.4">
      <c r="B6" s="2"/>
      <c r="C6" s="2"/>
      <c r="D6" s="8"/>
    </row>
    <row r="7" spans="1:19" ht="40.5" customHeight="1" x14ac:dyDescent="0.4">
      <c r="A7" s="49" t="s">
        <v>5</v>
      </c>
      <c r="B7" s="47" t="s">
        <v>56</v>
      </c>
      <c r="C7" s="47" t="s">
        <v>58</v>
      </c>
      <c r="D7" s="47" t="s">
        <v>7</v>
      </c>
      <c r="E7" s="48"/>
      <c r="F7" s="48"/>
      <c r="G7" s="48"/>
      <c r="H7" s="48"/>
      <c r="I7" s="48"/>
      <c r="J7" s="48"/>
      <c r="K7" s="47" t="s">
        <v>8</v>
      </c>
      <c r="L7" s="48"/>
      <c r="M7" s="48"/>
      <c r="N7" s="48"/>
      <c r="O7" s="48"/>
      <c r="P7" s="48"/>
      <c r="Q7" s="48"/>
      <c r="R7" s="43" t="s">
        <v>62</v>
      </c>
      <c r="S7" s="43" t="s">
        <v>63</v>
      </c>
    </row>
    <row r="8" spans="1:19" ht="41.25" customHeight="1" x14ac:dyDescent="0.4">
      <c r="A8" s="49"/>
      <c r="B8" s="47"/>
      <c r="C8" s="47"/>
      <c r="D8" s="12"/>
      <c r="E8" s="13" t="s">
        <v>60</v>
      </c>
      <c r="F8" s="13" t="s">
        <v>61</v>
      </c>
      <c r="G8" s="47" t="s">
        <v>64</v>
      </c>
      <c r="H8" s="48"/>
      <c r="I8" s="48"/>
      <c r="J8" s="48"/>
      <c r="K8" s="12"/>
      <c r="L8" s="13" t="s">
        <v>60</v>
      </c>
      <c r="M8" s="13" t="s">
        <v>61</v>
      </c>
      <c r="N8" s="47" t="s">
        <v>64</v>
      </c>
      <c r="O8" s="48"/>
      <c r="P8" s="48"/>
      <c r="Q8" s="48"/>
      <c r="R8" s="43"/>
      <c r="S8" s="43"/>
    </row>
    <row r="9" spans="1:19" ht="35.25" customHeight="1" x14ac:dyDescent="0.4">
      <c r="A9" s="49"/>
      <c r="B9" s="51"/>
      <c r="C9" s="50"/>
      <c r="D9" s="13" t="s">
        <v>37</v>
      </c>
      <c r="E9" s="13" t="s">
        <v>37</v>
      </c>
      <c r="F9" s="13" t="s">
        <v>37</v>
      </c>
      <c r="G9" s="13" t="s">
        <v>37</v>
      </c>
      <c r="H9" s="13" t="s">
        <v>2</v>
      </c>
      <c r="I9" s="13" t="s">
        <v>37</v>
      </c>
      <c r="J9" s="13" t="s">
        <v>2</v>
      </c>
      <c r="K9" s="13" t="s">
        <v>46</v>
      </c>
      <c r="L9" s="13" t="s">
        <v>46</v>
      </c>
      <c r="M9" s="13" t="s">
        <v>46</v>
      </c>
      <c r="N9" s="13" t="s">
        <v>46</v>
      </c>
      <c r="O9" s="13" t="s">
        <v>2</v>
      </c>
      <c r="P9" s="13" t="s">
        <v>46</v>
      </c>
      <c r="Q9" s="13" t="s">
        <v>2</v>
      </c>
      <c r="R9" s="43"/>
      <c r="S9" s="43"/>
    </row>
    <row r="10" spans="1:19" ht="68.25" customHeight="1" x14ac:dyDescent="0.4">
      <c r="A10" s="53"/>
      <c r="B10" s="5" t="s">
        <v>39</v>
      </c>
      <c r="C10" s="6"/>
      <c r="D10" s="3" t="s">
        <v>44</v>
      </c>
      <c r="E10" s="16" t="s">
        <v>44</v>
      </c>
      <c r="F10" s="16" t="s">
        <v>44</v>
      </c>
      <c r="G10" s="16" t="s">
        <v>44</v>
      </c>
      <c r="H10" s="16" t="s">
        <v>44</v>
      </c>
      <c r="I10" s="16" t="s">
        <v>44</v>
      </c>
      <c r="J10" s="16" t="s">
        <v>44</v>
      </c>
      <c r="K10" s="14">
        <f t="shared" ref="K10" si="0">SUM(K11+K22)</f>
        <v>1613465.5</v>
      </c>
      <c r="L10" s="18">
        <f>SUM(L11+L22)+L44</f>
        <v>1947245.2999999998</v>
      </c>
      <c r="M10" s="18">
        <f>SUM(M11+M22)+M44</f>
        <v>1949334.1999999997</v>
      </c>
      <c r="N10" s="54">
        <f>SUM(M10-K10)</f>
        <v>335868.69999999972</v>
      </c>
      <c r="O10" s="54">
        <f>SUM(M10/K10)*100</f>
        <v>120.81660252419401</v>
      </c>
      <c r="P10" s="54">
        <f>SUM(M10-L10)</f>
        <v>2088.8999999999069</v>
      </c>
      <c r="Q10" s="54">
        <f>SUM(M10/L10)*100</f>
        <v>100.10727462020321</v>
      </c>
      <c r="R10" s="7"/>
      <c r="S10" s="7"/>
    </row>
    <row r="11" spans="1:19" ht="35.25" customHeight="1" x14ac:dyDescent="0.4">
      <c r="A11" s="4" t="s">
        <v>42</v>
      </c>
      <c r="B11" s="5" t="s">
        <v>40</v>
      </c>
      <c r="C11" s="6"/>
      <c r="D11" s="3" t="s">
        <v>44</v>
      </c>
      <c r="E11" s="16" t="s">
        <v>44</v>
      </c>
      <c r="F11" s="16" t="s">
        <v>44</v>
      </c>
      <c r="G11" s="16" t="s">
        <v>44</v>
      </c>
      <c r="H11" s="16" t="s">
        <v>44</v>
      </c>
      <c r="I11" s="16" t="s">
        <v>44</v>
      </c>
      <c r="J11" s="16" t="s">
        <v>44</v>
      </c>
      <c r="K11" s="14">
        <f t="shared" ref="K11" si="1">SUM(K12+K13+K14+K15+K16+K17+K18+K19+K21)</f>
        <v>1300241.3999999999</v>
      </c>
      <c r="L11" s="18">
        <f>SUM(L12+L13+L14+L15+L16+L17+L18+L19+L20+L21)</f>
        <v>1544019.5999999999</v>
      </c>
      <c r="M11" s="18">
        <f t="shared" ref="M11:O11" si="2">SUM(M12+M13+M14+M15+M16+M17+M18+M19+M20+M21)</f>
        <v>1542517.4999999998</v>
      </c>
      <c r="N11" s="18">
        <f t="shared" si="2"/>
        <v>232452.59999999995</v>
      </c>
      <c r="O11" s="18">
        <f t="shared" si="2"/>
        <v>919.06540609292244</v>
      </c>
      <c r="P11" s="54">
        <f>SUM(M11-L11)</f>
        <v>-1502.1000000000931</v>
      </c>
      <c r="Q11" s="54">
        <f>SUM(M11/L11)*100</f>
        <v>99.902714965535409</v>
      </c>
      <c r="R11" s="7"/>
      <c r="S11" s="7"/>
    </row>
    <row r="12" spans="1:19" ht="30.9" x14ac:dyDescent="0.4">
      <c r="A12" s="1">
        <v>1</v>
      </c>
      <c r="B12" s="22" t="s">
        <v>3</v>
      </c>
      <c r="C12" s="22" t="s">
        <v>6</v>
      </c>
      <c r="D12" s="27">
        <v>1517</v>
      </c>
      <c r="E12" s="23">
        <v>1282</v>
      </c>
      <c r="F12" s="23">
        <v>1297</v>
      </c>
      <c r="G12" s="23">
        <f>SUM(F12-D12)</f>
        <v>-220</v>
      </c>
      <c r="H12" s="19">
        <f t="shared" ref="H12:H21" si="3">SUM(F12/D12)*100</f>
        <v>85.497692814765998</v>
      </c>
      <c r="I12" s="24">
        <f>SUM(F12-E12)</f>
        <v>15</v>
      </c>
      <c r="J12" s="24">
        <f>SUM(F12/E12)*100</f>
        <v>101.17004680187208</v>
      </c>
      <c r="K12" s="25">
        <v>477772.4</v>
      </c>
      <c r="L12" s="26">
        <v>489571.2</v>
      </c>
      <c r="M12" s="26">
        <v>489567.3</v>
      </c>
      <c r="N12" s="20">
        <f t="shared" ref="N12:N20" si="4">SUM(M12-K12)</f>
        <v>11794.899999999965</v>
      </c>
      <c r="O12" s="20">
        <f>SUM(M12/K12)*100</f>
        <v>102.46872778754069</v>
      </c>
      <c r="P12" s="20">
        <f>SUM(M12-L12)</f>
        <v>-3.9000000000232831</v>
      </c>
      <c r="Q12" s="20">
        <f>SUM(M12/L12)*100</f>
        <v>99.999203384512811</v>
      </c>
      <c r="R12" s="21">
        <f>L12/E12</f>
        <v>381.88081123244933</v>
      </c>
      <c r="S12" s="21">
        <f>M12/F12</f>
        <v>377.46129529683884</v>
      </c>
    </row>
    <row r="13" spans="1:19" ht="30.9" x14ac:dyDescent="0.4">
      <c r="A13" s="1">
        <v>2</v>
      </c>
      <c r="B13" s="22" t="s">
        <v>4</v>
      </c>
      <c r="C13" s="22" t="s">
        <v>6</v>
      </c>
      <c r="D13" s="27">
        <v>1703</v>
      </c>
      <c r="E13" s="23">
        <v>1343</v>
      </c>
      <c r="F13" s="23">
        <v>1355</v>
      </c>
      <c r="G13" s="23">
        <f t="shared" ref="G13:G20" si="5">SUM(F13-D13)</f>
        <v>-348</v>
      </c>
      <c r="H13" s="19">
        <f t="shared" si="3"/>
        <v>79.565472695243685</v>
      </c>
      <c r="I13" s="24">
        <f t="shared" ref="I13:I20" si="6">SUM(F13-E13)</f>
        <v>12</v>
      </c>
      <c r="J13" s="24">
        <f t="shared" ref="J13:J20" si="7">SUM(F13/E13)*100</f>
        <v>100.89352196574832</v>
      </c>
      <c r="K13" s="25">
        <v>156620.1</v>
      </c>
      <c r="L13" s="26">
        <v>233567.8</v>
      </c>
      <c r="M13" s="26">
        <v>233567.8</v>
      </c>
      <c r="N13" s="20">
        <f t="shared" si="4"/>
        <v>76947.699999999983</v>
      </c>
      <c r="O13" s="20">
        <f t="shared" ref="O13:O20" si="8">SUM(M13/K13)*100</f>
        <v>149.13015634647149</v>
      </c>
      <c r="P13" s="20">
        <f t="shared" ref="P13:P20" si="9">SUM(M13-L13)</f>
        <v>0</v>
      </c>
      <c r="Q13" s="20">
        <f t="shared" ref="Q13:Q20" si="10">SUM(M13/L13)*100</f>
        <v>100</v>
      </c>
      <c r="R13" s="21">
        <f t="shared" ref="R13:R21" si="11">L13/E13</f>
        <v>173.91496649292628</v>
      </c>
      <c r="S13" s="21">
        <f t="shared" ref="S13:S21" si="12">M13/F13</f>
        <v>172.37476014760148</v>
      </c>
    </row>
    <row r="14" spans="1:19" ht="30.9" x14ac:dyDescent="0.4">
      <c r="A14" s="1">
        <v>3</v>
      </c>
      <c r="B14" s="22" t="s">
        <v>9</v>
      </c>
      <c r="C14" s="22" t="s">
        <v>6</v>
      </c>
      <c r="D14" s="27">
        <v>1106</v>
      </c>
      <c r="E14" s="23">
        <v>1150</v>
      </c>
      <c r="F14" s="23">
        <v>1153</v>
      </c>
      <c r="G14" s="23">
        <f t="shared" si="5"/>
        <v>47</v>
      </c>
      <c r="H14" s="19">
        <f t="shared" si="3"/>
        <v>104.249547920434</v>
      </c>
      <c r="I14" s="24">
        <f t="shared" si="6"/>
        <v>3</v>
      </c>
      <c r="J14" s="24">
        <f t="shared" si="7"/>
        <v>100.26086956521738</v>
      </c>
      <c r="K14" s="28">
        <v>220763.2</v>
      </c>
      <c r="L14" s="20">
        <v>302997.3</v>
      </c>
      <c r="M14" s="20">
        <v>302911.5</v>
      </c>
      <c r="N14" s="20">
        <f t="shared" si="4"/>
        <v>82148.299999999988</v>
      </c>
      <c r="O14" s="20">
        <f t="shared" si="8"/>
        <v>137.21104785580204</v>
      </c>
      <c r="P14" s="20">
        <f t="shared" si="9"/>
        <v>-85.799999999988358</v>
      </c>
      <c r="Q14" s="20">
        <f t="shared" si="10"/>
        <v>99.971682915986378</v>
      </c>
      <c r="R14" s="21">
        <f t="shared" si="11"/>
        <v>263.47591304347827</v>
      </c>
      <c r="S14" s="21">
        <f t="shared" si="12"/>
        <v>262.71595836947097</v>
      </c>
    </row>
    <row r="15" spans="1:19" ht="30.9" x14ac:dyDescent="0.4">
      <c r="A15" s="1">
        <v>4</v>
      </c>
      <c r="B15" s="22" t="s">
        <v>10</v>
      </c>
      <c r="C15" s="22" t="s">
        <v>6</v>
      </c>
      <c r="D15" s="27">
        <v>1426</v>
      </c>
      <c r="E15" s="23">
        <v>1311</v>
      </c>
      <c r="F15" s="23">
        <v>1316</v>
      </c>
      <c r="G15" s="23">
        <f t="shared" si="5"/>
        <v>-110</v>
      </c>
      <c r="H15" s="19">
        <f t="shared" si="3"/>
        <v>92.286115007012626</v>
      </c>
      <c r="I15" s="24">
        <f t="shared" si="6"/>
        <v>5</v>
      </c>
      <c r="J15" s="24">
        <f t="shared" si="7"/>
        <v>100.38138825324181</v>
      </c>
      <c r="K15" s="28">
        <v>284637.09999999998</v>
      </c>
      <c r="L15" s="20">
        <v>359825</v>
      </c>
      <c r="M15" s="20">
        <v>359728.6</v>
      </c>
      <c r="N15" s="20">
        <f t="shared" si="4"/>
        <v>75091.5</v>
      </c>
      <c r="O15" s="20">
        <f t="shared" si="8"/>
        <v>126.38148716383071</v>
      </c>
      <c r="P15" s="20">
        <f t="shared" si="9"/>
        <v>-96.400000000023283</v>
      </c>
      <c r="Q15" s="20">
        <f t="shared" si="10"/>
        <v>99.973209198916138</v>
      </c>
      <c r="R15" s="21">
        <f t="shared" si="11"/>
        <v>274.4660564454615</v>
      </c>
      <c r="S15" s="21">
        <f t="shared" si="12"/>
        <v>273.34999999999997</v>
      </c>
    </row>
    <row r="16" spans="1:19" ht="30.9" x14ac:dyDescent="0.4">
      <c r="A16" s="1">
        <v>5</v>
      </c>
      <c r="B16" s="22" t="s">
        <v>11</v>
      </c>
      <c r="C16" s="22" t="s">
        <v>6</v>
      </c>
      <c r="D16" s="27">
        <v>304</v>
      </c>
      <c r="E16" s="23">
        <v>196</v>
      </c>
      <c r="F16" s="23">
        <v>176</v>
      </c>
      <c r="G16" s="23">
        <f t="shared" si="5"/>
        <v>-128</v>
      </c>
      <c r="H16" s="19">
        <f t="shared" si="3"/>
        <v>57.894736842105267</v>
      </c>
      <c r="I16" s="24">
        <f t="shared" si="6"/>
        <v>-20</v>
      </c>
      <c r="J16" s="24">
        <f t="shared" si="7"/>
        <v>89.795918367346943</v>
      </c>
      <c r="K16" s="28">
        <v>60680</v>
      </c>
      <c r="L16" s="20">
        <v>46182.7</v>
      </c>
      <c r="M16" s="20">
        <v>46167.3</v>
      </c>
      <c r="N16" s="20">
        <f t="shared" si="4"/>
        <v>-14512.699999999997</v>
      </c>
      <c r="O16" s="20">
        <f t="shared" si="8"/>
        <v>76.083223467369805</v>
      </c>
      <c r="P16" s="20">
        <f t="shared" si="9"/>
        <v>-15.399999999994179</v>
      </c>
      <c r="Q16" s="20">
        <f t="shared" si="10"/>
        <v>99.96665418002847</v>
      </c>
      <c r="R16" s="21">
        <f t="shared" si="11"/>
        <v>235.62602040816324</v>
      </c>
      <c r="S16" s="21">
        <f t="shared" si="12"/>
        <v>262.31420454545457</v>
      </c>
    </row>
    <row r="17" spans="1:19" ht="30.9" hidden="1" x14ac:dyDescent="0.4">
      <c r="A17" s="1">
        <v>6</v>
      </c>
      <c r="B17" s="22" t="s">
        <v>0</v>
      </c>
      <c r="C17" s="22" t="s">
        <v>36</v>
      </c>
      <c r="D17" s="27">
        <v>1065</v>
      </c>
      <c r="E17" s="23">
        <v>0</v>
      </c>
      <c r="F17" s="23">
        <v>0</v>
      </c>
      <c r="G17" s="23">
        <f t="shared" si="5"/>
        <v>-1065</v>
      </c>
      <c r="H17" s="19">
        <f t="shared" si="3"/>
        <v>0</v>
      </c>
      <c r="I17" s="24">
        <f t="shared" si="6"/>
        <v>0</v>
      </c>
      <c r="J17" s="24" t="e">
        <f t="shared" si="7"/>
        <v>#DIV/0!</v>
      </c>
      <c r="K17" s="28">
        <v>8136.7</v>
      </c>
      <c r="L17" s="20">
        <v>0</v>
      </c>
      <c r="M17" s="20">
        <v>0</v>
      </c>
      <c r="N17" s="20">
        <f t="shared" si="4"/>
        <v>-8136.7</v>
      </c>
      <c r="O17" s="20">
        <f t="shared" si="8"/>
        <v>0</v>
      </c>
      <c r="P17" s="20">
        <f t="shared" si="9"/>
        <v>0</v>
      </c>
      <c r="Q17" s="20" t="e">
        <f t="shared" si="10"/>
        <v>#DIV/0!</v>
      </c>
      <c r="R17" s="21" t="e">
        <f t="shared" si="11"/>
        <v>#DIV/0!</v>
      </c>
      <c r="S17" s="21" t="e">
        <f t="shared" si="12"/>
        <v>#DIV/0!</v>
      </c>
    </row>
    <row r="18" spans="1:19" ht="30.9" x14ac:dyDescent="0.4">
      <c r="A18" s="1">
        <v>6</v>
      </c>
      <c r="B18" s="22" t="s">
        <v>12</v>
      </c>
      <c r="C18" s="22" t="s">
        <v>6</v>
      </c>
      <c r="D18" s="27">
        <v>2178</v>
      </c>
      <c r="E18" s="23">
        <v>2569</v>
      </c>
      <c r="F18" s="23">
        <v>2624</v>
      </c>
      <c r="G18" s="23">
        <f t="shared" si="5"/>
        <v>446</v>
      </c>
      <c r="H18" s="19">
        <f t="shared" si="3"/>
        <v>120.47750229568412</v>
      </c>
      <c r="I18" s="24">
        <f t="shared" si="6"/>
        <v>55</v>
      </c>
      <c r="J18" s="24">
        <f t="shared" si="7"/>
        <v>102.14091086025692</v>
      </c>
      <c r="K18" s="28">
        <v>51932.800000000003</v>
      </c>
      <c r="L18" s="20">
        <f>57239.4-250</f>
        <v>56989.4</v>
      </c>
      <c r="M18" s="20">
        <f>57239.4-250</f>
        <v>56989.4</v>
      </c>
      <c r="N18" s="20">
        <f t="shared" si="4"/>
        <v>5056.5999999999985</v>
      </c>
      <c r="O18" s="20">
        <f t="shared" si="8"/>
        <v>109.7368137285107</v>
      </c>
      <c r="P18" s="20">
        <f t="shared" si="9"/>
        <v>0</v>
      </c>
      <c r="Q18" s="20">
        <f t="shared" si="10"/>
        <v>100</v>
      </c>
      <c r="R18" s="21">
        <f t="shared" si="11"/>
        <v>22.183495523550022</v>
      </c>
      <c r="S18" s="21">
        <f t="shared" si="12"/>
        <v>21.718521341463415</v>
      </c>
    </row>
    <row r="19" spans="1:19" ht="30.9" x14ac:dyDescent="0.4">
      <c r="A19" s="1">
        <v>7</v>
      </c>
      <c r="B19" s="22" t="s">
        <v>1</v>
      </c>
      <c r="C19" s="22" t="s">
        <v>6</v>
      </c>
      <c r="D19" s="27">
        <v>2224</v>
      </c>
      <c r="E19" s="23">
        <v>2176</v>
      </c>
      <c r="F19" s="23">
        <v>2109</v>
      </c>
      <c r="G19" s="23">
        <f t="shared" si="5"/>
        <v>-115</v>
      </c>
      <c r="H19" s="19">
        <f t="shared" si="3"/>
        <v>94.829136690647488</v>
      </c>
      <c r="I19" s="24">
        <f t="shared" si="6"/>
        <v>-67</v>
      </c>
      <c r="J19" s="24">
        <f t="shared" si="7"/>
        <v>96.920955882352942</v>
      </c>
      <c r="K19" s="28">
        <v>29875.599999999999</v>
      </c>
      <c r="L19" s="20">
        <v>49223.3</v>
      </c>
      <c r="M19" s="20">
        <v>47922.7</v>
      </c>
      <c r="N19" s="20">
        <f t="shared" si="4"/>
        <v>18047.099999999999</v>
      </c>
      <c r="O19" s="20">
        <f t="shared" si="8"/>
        <v>160.40748972405575</v>
      </c>
      <c r="P19" s="20">
        <f t="shared" si="9"/>
        <v>-1300.6000000000058</v>
      </c>
      <c r="Q19" s="20">
        <f t="shared" si="10"/>
        <v>97.357755371947832</v>
      </c>
      <c r="R19" s="21">
        <f t="shared" si="11"/>
        <v>22.621001838235294</v>
      </c>
      <c r="S19" s="21">
        <f t="shared" si="12"/>
        <v>22.722949265054528</v>
      </c>
    </row>
    <row r="20" spans="1:19" ht="30.9" x14ac:dyDescent="0.4">
      <c r="A20" s="1">
        <v>8</v>
      </c>
      <c r="B20" s="22" t="s">
        <v>53</v>
      </c>
      <c r="C20" s="22" t="s">
        <v>6</v>
      </c>
      <c r="D20" s="27">
        <v>59</v>
      </c>
      <c r="E20" s="23">
        <v>60</v>
      </c>
      <c r="F20" s="23">
        <v>68</v>
      </c>
      <c r="G20" s="23">
        <f t="shared" si="5"/>
        <v>9</v>
      </c>
      <c r="H20" s="19">
        <f t="shared" ref="H20" si="13">SUM(F20/D20)*100</f>
        <v>115.2542372881356</v>
      </c>
      <c r="I20" s="24">
        <f t="shared" si="6"/>
        <v>8</v>
      </c>
      <c r="J20" s="24">
        <f t="shared" si="7"/>
        <v>113.33333333333333</v>
      </c>
      <c r="K20" s="28">
        <v>9823.5</v>
      </c>
      <c r="L20" s="20">
        <v>5412.9</v>
      </c>
      <c r="M20" s="20">
        <v>5412.9</v>
      </c>
      <c r="N20" s="20">
        <f t="shared" si="4"/>
        <v>-4410.6000000000004</v>
      </c>
      <c r="O20" s="20">
        <f t="shared" si="8"/>
        <v>55.101542220186282</v>
      </c>
      <c r="P20" s="20">
        <f t="shared" si="9"/>
        <v>0</v>
      </c>
      <c r="Q20" s="20">
        <f t="shared" si="10"/>
        <v>100</v>
      </c>
      <c r="R20" s="21">
        <f t="shared" ref="R20" si="14">L20/E20</f>
        <v>90.214999999999989</v>
      </c>
      <c r="S20" s="21">
        <f t="shared" ref="S20" si="15">M20/F20</f>
        <v>79.601470588235287</v>
      </c>
    </row>
    <row r="21" spans="1:19" ht="46.3" x14ac:dyDescent="0.4">
      <c r="A21" s="1">
        <v>9</v>
      </c>
      <c r="B21" s="22" t="s">
        <v>65</v>
      </c>
      <c r="C21" s="22" t="s">
        <v>66</v>
      </c>
      <c r="D21" s="27">
        <v>59</v>
      </c>
      <c r="E21" s="23">
        <v>9</v>
      </c>
      <c r="F21" s="23">
        <v>9</v>
      </c>
      <c r="G21" s="23">
        <f t="shared" ref="G21" si="16">SUM(F21-D21)</f>
        <v>-50</v>
      </c>
      <c r="H21" s="19">
        <f t="shared" si="3"/>
        <v>15.254237288135593</v>
      </c>
      <c r="I21" s="24">
        <f t="shared" ref="I21" si="17">SUM(F21-E21)</f>
        <v>0</v>
      </c>
      <c r="J21" s="24">
        <f t="shared" ref="J21" si="18">SUM(F21/E21)*100</f>
        <v>100</v>
      </c>
      <c r="K21" s="28">
        <v>9823.5</v>
      </c>
      <c r="L21" s="20">
        <v>250</v>
      </c>
      <c r="M21" s="20">
        <v>250</v>
      </c>
      <c r="N21" s="20">
        <f t="shared" ref="N21" si="19">SUM(M21-K21)</f>
        <v>-9573.5</v>
      </c>
      <c r="O21" s="20">
        <f t="shared" ref="O21" si="20">SUM(M21/K21)*100</f>
        <v>2.5449177991550873</v>
      </c>
      <c r="P21" s="20">
        <f t="shared" ref="P21" si="21">SUM(M21-L21)</f>
        <v>0</v>
      </c>
      <c r="Q21" s="20">
        <f t="shared" ref="Q21" si="22">SUM(M21/L21)*100</f>
        <v>100</v>
      </c>
      <c r="R21" s="21">
        <f t="shared" si="11"/>
        <v>27.777777777777779</v>
      </c>
      <c r="S21" s="21">
        <f t="shared" si="12"/>
        <v>27.777777777777779</v>
      </c>
    </row>
    <row r="22" spans="1:19" s="17" customFormat="1" ht="35.25" customHeight="1" x14ac:dyDescent="0.4">
      <c r="A22" s="15" t="s">
        <v>43</v>
      </c>
      <c r="B22" s="29" t="s">
        <v>41</v>
      </c>
      <c r="C22" s="30"/>
      <c r="D22" s="31" t="s">
        <v>44</v>
      </c>
      <c r="E22" s="31" t="s">
        <v>44</v>
      </c>
      <c r="F22" s="31" t="s">
        <v>44</v>
      </c>
      <c r="G22" s="31" t="s">
        <v>44</v>
      </c>
      <c r="H22" s="32" t="s">
        <v>44</v>
      </c>
      <c r="I22" s="32" t="s">
        <v>44</v>
      </c>
      <c r="J22" s="32" t="s">
        <v>44</v>
      </c>
      <c r="K22" s="33">
        <f t="shared" ref="K22" si="23">SUM(K23+K36+K39+K24+K25+K26+K27+K28+K29+K30+K31+K32+K33+K34+K35+K40+K41+K42+K37+K38+K43)</f>
        <v>313224.10000000003</v>
      </c>
      <c r="L22" s="33">
        <f>SUM(L23+L36+L39+L24+L25+L26+L27+L28+L29+L30+L31+L32+L33+L34+L35+L40+L41+L42+L37+L38+L43)</f>
        <v>386964.69999999995</v>
      </c>
      <c r="M22" s="33">
        <f>SUM(M23+M36+M39+M24+M25+M26+M27+M28+M29+M30+M31+M32+M33+M34+M35+M40+M41+M42+M37+M38+M43)</f>
        <v>390555.6999999999</v>
      </c>
      <c r="N22" s="33">
        <f>SUM(M22-K22)</f>
        <v>77331.59999999986</v>
      </c>
      <c r="O22" s="33">
        <f>SUM(M22/K22)*100</f>
        <v>124.68890484480595</v>
      </c>
      <c r="P22" s="33">
        <f>SUM(M22-L22)</f>
        <v>3590.9999999999418</v>
      </c>
      <c r="Q22" s="33">
        <f>SUM(M22/L22)*100</f>
        <v>100.9279916230085</v>
      </c>
      <c r="R22" s="34"/>
      <c r="S22" s="34"/>
    </row>
    <row r="23" spans="1:19" s="17" customFormat="1" ht="24" customHeight="1" x14ac:dyDescent="0.4">
      <c r="A23" s="52">
        <v>1</v>
      </c>
      <c r="B23" s="30" t="s">
        <v>49</v>
      </c>
      <c r="C23" s="30" t="s">
        <v>13</v>
      </c>
      <c r="D23" s="23">
        <v>17280</v>
      </c>
      <c r="E23" s="23">
        <v>4100</v>
      </c>
      <c r="F23" s="23">
        <v>4841</v>
      </c>
      <c r="G23" s="23">
        <f t="shared" ref="G23:G43" si="24">SUM(F23-D23)</f>
        <v>-12439</v>
      </c>
      <c r="H23" s="19">
        <v>0</v>
      </c>
      <c r="I23" s="24">
        <f t="shared" ref="I23:I39" si="25">SUM(F23-E23)</f>
        <v>741</v>
      </c>
      <c r="J23" s="24">
        <f t="shared" ref="J23:J39" si="26">SUM(F23/E23)*100</f>
        <v>118.07317073170731</v>
      </c>
      <c r="K23" s="20">
        <v>12437.7</v>
      </c>
      <c r="L23" s="20">
        <v>3147.4</v>
      </c>
      <c r="M23" s="20">
        <v>3716.2</v>
      </c>
      <c r="N23" s="20">
        <f t="shared" ref="N23:N39" si="27">SUM(M23-K23)</f>
        <v>-8721.5</v>
      </c>
      <c r="O23" s="20">
        <v>0</v>
      </c>
      <c r="P23" s="20">
        <f t="shared" ref="P23:P39" si="28">SUM(M23-L23)</f>
        <v>568.79999999999973</v>
      </c>
      <c r="Q23" s="20">
        <v>0</v>
      </c>
      <c r="R23" s="35">
        <f>L23/E23</f>
        <v>0.76765853658536587</v>
      </c>
      <c r="S23" s="35">
        <f t="shared" ref="S23:S43" si="29">M23/F23</f>
        <v>0.76765131171245604</v>
      </c>
    </row>
    <row r="24" spans="1:19" s="17" customFormat="1" ht="46.3" x14ac:dyDescent="0.4">
      <c r="A24" s="52">
        <v>2</v>
      </c>
      <c r="B24" s="30" t="s">
        <v>48</v>
      </c>
      <c r="C24" s="30" t="s">
        <v>14</v>
      </c>
      <c r="D24" s="23">
        <v>39060</v>
      </c>
      <c r="E24" s="23">
        <v>64550</v>
      </c>
      <c r="F24" s="23">
        <v>66022</v>
      </c>
      <c r="G24" s="23">
        <f t="shared" si="24"/>
        <v>26962</v>
      </c>
      <c r="H24" s="19">
        <v>0</v>
      </c>
      <c r="I24" s="24">
        <f t="shared" si="25"/>
        <v>1472</v>
      </c>
      <c r="J24" s="24">
        <f t="shared" si="26"/>
        <v>102.28040278853602</v>
      </c>
      <c r="K24" s="20">
        <v>26099</v>
      </c>
      <c r="L24" s="20">
        <v>49551.9</v>
      </c>
      <c r="M24" s="20">
        <v>50681.9</v>
      </c>
      <c r="N24" s="20">
        <f t="shared" si="27"/>
        <v>24582.9</v>
      </c>
      <c r="O24" s="20">
        <v>0</v>
      </c>
      <c r="P24" s="20">
        <f t="shared" si="28"/>
        <v>1130</v>
      </c>
      <c r="Q24" s="20">
        <f>SUM(M24/L24)*100</f>
        <v>102.28043727889344</v>
      </c>
      <c r="R24" s="35">
        <f t="shared" ref="R24:R43" si="30">L24/E24</f>
        <v>0.76765143299767624</v>
      </c>
      <c r="S24" s="35">
        <f t="shared" si="29"/>
        <v>0.76765169186028903</v>
      </c>
    </row>
    <row r="25" spans="1:19" s="17" customFormat="1" ht="35.25" customHeight="1" x14ac:dyDescent="0.4">
      <c r="A25" s="52">
        <v>3</v>
      </c>
      <c r="B25" s="30" t="s">
        <v>15</v>
      </c>
      <c r="C25" s="30" t="s">
        <v>16</v>
      </c>
      <c r="D25" s="23">
        <v>44043</v>
      </c>
      <c r="E25" s="23">
        <v>44800</v>
      </c>
      <c r="F25" s="23">
        <v>43520</v>
      </c>
      <c r="G25" s="23">
        <f t="shared" si="24"/>
        <v>-523</v>
      </c>
      <c r="H25" s="19">
        <f t="shared" ref="H25:H38" si="31">SUM(F25/D25)*100</f>
        <v>98.812524124151395</v>
      </c>
      <c r="I25" s="24">
        <f t="shared" si="25"/>
        <v>-1280</v>
      </c>
      <c r="J25" s="24">
        <f t="shared" si="26"/>
        <v>97.142857142857139</v>
      </c>
      <c r="K25" s="20">
        <v>29647.4</v>
      </c>
      <c r="L25" s="20">
        <v>34390.800000000003</v>
      </c>
      <c r="M25" s="20">
        <v>33408.199999999997</v>
      </c>
      <c r="N25" s="20">
        <f t="shared" si="27"/>
        <v>3760.7999999999956</v>
      </c>
      <c r="O25" s="20">
        <v>0</v>
      </c>
      <c r="P25" s="20">
        <f t="shared" si="28"/>
        <v>-982.60000000000582</v>
      </c>
      <c r="Q25" s="20">
        <v>0</v>
      </c>
      <c r="R25" s="35">
        <f t="shared" si="30"/>
        <v>0.76765178571428583</v>
      </c>
      <c r="S25" s="35">
        <f t="shared" si="29"/>
        <v>0.76765165441176464</v>
      </c>
    </row>
    <row r="26" spans="1:19" s="17" customFormat="1" ht="30.9" x14ac:dyDescent="0.4">
      <c r="A26" s="52">
        <v>4</v>
      </c>
      <c r="B26" s="30" t="s">
        <v>17</v>
      </c>
      <c r="C26" s="30" t="s">
        <v>18</v>
      </c>
      <c r="D26" s="23">
        <v>105649</v>
      </c>
      <c r="E26" s="23">
        <v>122300</v>
      </c>
      <c r="F26" s="23">
        <v>122377</v>
      </c>
      <c r="G26" s="23">
        <f t="shared" si="24"/>
        <v>16728</v>
      </c>
      <c r="H26" s="19">
        <f t="shared" si="31"/>
        <v>115.83356207820235</v>
      </c>
      <c r="I26" s="24">
        <f t="shared" si="25"/>
        <v>77</v>
      </c>
      <c r="J26" s="24">
        <f t="shared" si="26"/>
        <v>100.06295993458707</v>
      </c>
      <c r="K26" s="20">
        <v>46146.7</v>
      </c>
      <c r="L26" s="20">
        <v>60199.4</v>
      </c>
      <c r="M26" s="20">
        <v>60237.3</v>
      </c>
      <c r="N26" s="20">
        <f t="shared" si="27"/>
        <v>14090.600000000006</v>
      </c>
      <c r="O26" s="20">
        <f t="shared" ref="O26:O37" si="32">SUM(M26/K26)*100</f>
        <v>130.53436107023907</v>
      </c>
      <c r="P26" s="20">
        <f t="shared" si="28"/>
        <v>37.900000000001455</v>
      </c>
      <c r="Q26" s="20">
        <f t="shared" ref="Q26:Q39" si="33">SUM(M26/L26)*100</f>
        <v>100.062957438114</v>
      </c>
      <c r="R26" s="35">
        <f t="shared" si="30"/>
        <v>0.492227309893704</v>
      </c>
      <c r="S26" s="35">
        <f t="shared" si="29"/>
        <v>0.49222729761311362</v>
      </c>
    </row>
    <row r="27" spans="1:19" s="17" customFormat="1" ht="30.9" x14ac:dyDescent="0.4">
      <c r="A27" s="52">
        <v>5</v>
      </c>
      <c r="B27" s="30" t="s">
        <v>19</v>
      </c>
      <c r="C27" s="30" t="s">
        <v>20</v>
      </c>
      <c r="D27" s="23">
        <v>2419</v>
      </c>
      <c r="E27" s="23">
        <v>3790</v>
      </c>
      <c r="F27" s="23">
        <v>3920</v>
      </c>
      <c r="G27" s="23">
        <f t="shared" si="24"/>
        <v>1501</v>
      </c>
      <c r="H27" s="19">
        <f t="shared" si="31"/>
        <v>162.05043406366266</v>
      </c>
      <c r="I27" s="24">
        <f t="shared" si="25"/>
        <v>130</v>
      </c>
      <c r="J27" s="24">
        <f t="shared" si="26"/>
        <v>103.43007915567281</v>
      </c>
      <c r="K27" s="20">
        <v>1056.5999999999999</v>
      </c>
      <c r="L27" s="20">
        <v>1865.5</v>
      </c>
      <c r="M27" s="20">
        <v>1929.5</v>
      </c>
      <c r="N27" s="20">
        <f t="shared" si="27"/>
        <v>872.90000000000009</v>
      </c>
      <c r="O27" s="20">
        <f t="shared" si="32"/>
        <v>182.61404505016091</v>
      </c>
      <c r="P27" s="20">
        <f t="shared" si="28"/>
        <v>64</v>
      </c>
      <c r="Q27" s="20">
        <f t="shared" si="33"/>
        <v>103.43071562583756</v>
      </c>
      <c r="R27" s="35">
        <f t="shared" si="30"/>
        <v>0.49221635883905013</v>
      </c>
      <c r="S27" s="35">
        <f t="shared" si="29"/>
        <v>0.49221938775510204</v>
      </c>
    </row>
    <row r="28" spans="1:19" s="17" customFormat="1" ht="46.3" x14ac:dyDescent="0.4">
      <c r="A28" s="52">
        <v>6</v>
      </c>
      <c r="B28" s="30" t="s">
        <v>45</v>
      </c>
      <c r="C28" s="30" t="s">
        <v>20</v>
      </c>
      <c r="D28" s="23">
        <v>3491</v>
      </c>
      <c r="E28" s="23">
        <v>4680</v>
      </c>
      <c r="F28" s="23">
        <v>4684</v>
      </c>
      <c r="G28" s="23">
        <f t="shared" si="24"/>
        <v>1193</v>
      </c>
      <c r="H28" s="19">
        <f t="shared" si="31"/>
        <v>134.17358922944715</v>
      </c>
      <c r="I28" s="24">
        <f t="shared" si="25"/>
        <v>4</v>
      </c>
      <c r="J28" s="24">
        <f t="shared" si="26"/>
        <v>100.08547008547009</v>
      </c>
      <c r="K28" s="20">
        <v>1524.8</v>
      </c>
      <c r="L28" s="20">
        <v>2303.6</v>
      </c>
      <c r="M28" s="20">
        <v>2305.6</v>
      </c>
      <c r="N28" s="20">
        <f t="shared" si="27"/>
        <v>780.8</v>
      </c>
      <c r="O28" s="20">
        <f t="shared" si="32"/>
        <v>151.20671563483737</v>
      </c>
      <c r="P28" s="20">
        <f t="shared" si="28"/>
        <v>2</v>
      </c>
      <c r="Q28" s="20">
        <f t="shared" si="33"/>
        <v>100.08682062858134</v>
      </c>
      <c r="R28" s="35">
        <f t="shared" si="30"/>
        <v>0.49222222222222223</v>
      </c>
      <c r="S28" s="35">
        <f t="shared" si="29"/>
        <v>0.49222886421861656</v>
      </c>
    </row>
    <row r="29" spans="1:19" s="17" customFormat="1" ht="30.9" x14ac:dyDescent="0.4">
      <c r="A29" s="52">
        <v>7</v>
      </c>
      <c r="B29" s="30" t="s">
        <v>21</v>
      </c>
      <c r="C29" s="30" t="s">
        <v>22</v>
      </c>
      <c r="D29" s="23">
        <v>13931</v>
      </c>
      <c r="E29" s="23">
        <v>22450</v>
      </c>
      <c r="F29" s="23">
        <v>22817</v>
      </c>
      <c r="G29" s="23">
        <f t="shared" si="24"/>
        <v>8886</v>
      </c>
      <c r="H29" s="19">
        <f t="shared" si="31"/>
        <v>163.78580145000359</v>
      </c>
      <c r="I29" s="24">
        <f t="shared" si="25"/>
        <v>367</v>
      </c>
      <c r="J29" s="24">
        <f t="shared" si="26"/>
        <v>101.6347438752784</v>
      </c>
      <c r="K29" s="20">
        <v>13838.1</v>
      </c>
      <c r="L29" s="20">
        <v>17588.5</v>
      </c>
      <c r="M29" s="20">
        <v>17876</v>
      </c>
      <c r="N29" s="20">
        <f t="shared" si="27"/>
        <v>4037.8999999999996</v>
      </c>
      <c r="O29" s="20">
        <f t="shared" si="32"/>
        <v>129.17958390241435</v>
      </c>
      <c r="P29" s="20">
        <f t="shared" si="28"/>
        <v>287.5</v>
      </c>
      <c r="Q29" s="20">
        <f t="shared" si="33"/>
        <v>101.63459078375074</v>
      </c>
      <c r="R29" s="35">
        <f t="shared" si="30"/>
        <v>0.78345211581291763</v>
      </c>
      <c r="S29" s="35">
        <f t="shared" si="29"/>
        <v>0.78345093570583335</v>
      </c>
    </row>
    <row r="30" spans="1:19" s="17" customFormat="1" ht="46.3" x14ac:dyDescent="0.4">
      <c r="A30" s="52">
        <v>8</v>
      </c>
      <c r="B30" s="30" t="s">
        <v>23</v>
      </c>
      <c r="C30" s="30" t="s">
        <v>24</v>
      </c>
      <c r="D30" s="23">
        <v>486</v>
      </c>
      <c r="E30" s="23">
        <v>85</v>
      </c>
      <c r="F30" s="23">
        <v>89</v>
      </c>
      <c r="G30" s="23">
        <f t="shared" si="24"/>
        <v>-397</v>
      </c>
      <c r="H30" s="19">
        <f t="shared" si="31"/>
        <v>18.31275720164609</v>
      </c>
      <c r="I30" s="24">
        <f t="shared" si="25"/>
        <v>4</v>
      </c>
      <c r="J30" s="24">
        <f t="shared" si="26"/>
        <v>104.70588235294119</v>
      </c>
      <c r="K30" s="20">
        <v>482.8</v>
      </c>
      <c r="L30" s="20">
        <v>66.599999999999994</v>
      </c>
      <c r="M30" s="20">
        <v>69.7</v>
      </c>
      <c r="N30" s="20">
        <f t="shared" si="27"/>
        <v>-413.1</v>
      </c>
      <c r="O30" s="20">
        <f t="shared" si="32"/>
        <v>14.43661971830986</v>
      </c>
      <c r="P30" s="20">
        <f t="shared" si="28"/>
        <v>3.1000000000000085</v>
      </c>
      <c r="Q30" s="20">
        <f t="shared" si="33"/>
        <v>104.65465465465466</v>
      </c>
      <c r="R30" s="35">
        <f t="shared" si="30"/>
        <v>0.78352941176470581</v>
      </c>
      <c r="S30" s="35">
        <f t="shared" si="29"/>
        <v>0.78314606741573034</v>
      </c>
    </row>
    <row r="31" spans="1:19" s="17" customFormat="1" ht="30.9" x14ac:dyDescent="0.4">
      <c r="A31" s="52">
        <v>9</v>
      </c>
      <c r="B31" s="30" t="s">
        <v>25</v>
      </c>
      <c r="C31" s="30" t="s">
        <v>26</v>
      </c>
      <c r="D31" s="23">
        <v>32</v>
      </c>
      <c r="E31" s="23">
        <v>31</v>
      </c>
      <c r="F31" s="23">
        <v>34</v>
      </c>
      <c r="G31" s="23">
        <f t="shared" si="24"/>
        <v>2</v>
      </c>
      <c r="H31" s="19">
        <f t="shared" si="31"/>
        <v>106.25</v>
      </c>
      <c r="I31" s="24">
        <f t="shared" si="25"/>
        <v>3</v>
      </c>
      <c r="J31" s="24">
        <f t="shared" si="26"/>
        <v>109.6774193548387</v>
      </c>
      <c r="K31" s="20">
        <v>31.8</v>
      </c>
      <c r="L31" s="20">
        <v>24.3</v>
      </c>
      <c r="M31" s="20">
        <v>26.6</v>
      </c>
      <c r="N31" s="20">
        <f t="shared" si="27"/>
        <v>-5.1999999999999993</v>
      </c>
      <c r="O31" s="20">
        <f t="shared" si="32"/>
        <v>83.647798742138363</v>
      </c>
      <c r="P31" s="20">
        <f t="shared" si="28"/>
        <v>2.3000000000000007</v>
      </c>
      <c r="Q31" s="20">
        <f t="shared" si="33"/>
        <v>109.46502057613171</v>
      </c>
      <c r="R31" s="35">
        <f t="shared" si="30"/>
        <v>0.78387096774193554</v>
      </c>
      <c r="S31" s="35">
        <f t="shared" si="29"/>
        <v>0.78235294117647058</v>
      </c>
    </row>
    <row r="32" spans="1:19" s="17" customFormat="1" ht="30.9" x14ac:dyDescent="0.4">
      <c r="A32" s="52">
        <v>10</v>
      </c>
      <c r="B32" s="30" t="s">
        <v>27</v>
      </c>
      <c r="C32" s="30" t="s">
        <v>28</v>
      </c>
      <c r="D32" s="23">
        <v>186</v>
      </c>
      <c r="E32" s="23">
        <v>161</v>
      </c>
      <c r="F32" s="23">
        <v>162</v>
      </c>
      <c r="G32" s="23">
        <f t="shared" si="24"/>
        <v>-24</v>
      </c>
      <c r="H32" s="19">
        <f t="shared" si="31"/>
        <v>87.096774193548384</v>
      </c>
      <c r="I32" s="24">
        <f t="shared" si="25"/>
        <v>1</v>
      </c>
      <c r="J32" s="24">
        <f t="shared" si="26"/>
        <v>100.62111801242236</v>
      </c>
      <c r="K32" s="20">
        <v>46159</v>
      </c>
      <c r="L32" s="20">
        <v>61474.9</v>
      </c>
      <c r="M32" s="20">
        <v>61935.8</v>
      </c>
      <c r="N32" s="20">
        <f t="shared" si="27"/>
        <v>15776.800000000003</v>
      </c>
      <c r="O32" s="20">
        <f t="shared" si="32"/>
        <v>134.17924998375182</v>
      </c>
      <c r="P32" s="20">
        <f t="shared" si="28"/>
        <v>460.90000000000146</v>
      </c>
      <c r="Q32" s="20">
        <f t="shared" si="33"/>
        <v>100.74973688448456</v>
      </c>
      <c r="R32" s="35">
        <f t="shared" si="30"/>
        <v>381.83167701863357</v>
      </c>
      <c r="S32" s="35">
        <f t="shared" si="29"/>
        <v>382.31975308641978</v>
      </c>
    </row>
    <row r="33" spans="1:19" s="17" customFormat="1" ht="30.9" x14ac:dyDescent="0.4">
      <c r="A33" s="52">
        <v>11</v>
      </c>
      <c r="B33" s="30" t="s">
        <v>29</v>
      </c>
      <c r="C33" s="30" t="s">
        <v>28</v>
      </c>
      <c r="D33" s="23">
        <v>54</v>
      </c>
      <c r="E33" s="23">
        <v>144</v>
      </c>
      <c r="F33" s="23">
        <v>144</v>
      </c>
      <c r="G33" s="23">
        <f t="shared" si="24"/>
        <v>90</v>
      </c>
      <c r="H33" s="19">
        <f t="shared" si="31"/>
        <v>266.66666666666663</v>
      </c>
      <c r="I33" s="24">
        <f>SUM(F33-E33)</f>
        <v>0</v>
      </c>
      <c r="J33" s="24">
        <f t="shared" si="26"/>
        <v>100</v>
      </c>
      <c r="K33" s="20">
        <v>15306.6</v>
      </c>
      <c r="L33" s="20">
        <v>11576.3</v>
      </c>
      <c r="M33" s="20">
        <v>11576.3</v>
      </c>
      <c r="N33" s="20">
        <f t="shared" si="27"/>
        <v>-3730.3000000000011</v>
      </c>
      <c r="O33" s="20">
        <f t="shared" si="32"/>
        <v>75.629467027295405</v>
      </c>
      <c r="P33" s="20">
        <f t="shared" si="28"/>
        <v>0</v>
      </c>
      <c r="Q33" s="20">
        <f t="shared" si="33"/>
        <v>100</v>
      </c>
      <c r="R33" s="35">
        <f t="shared" si="30"/>
        <v>80.390972222222217</v>
      </c>
      <c r="S33" s="35">
        <f t="shared" si="29"/>
        <v>80.390972222222217</v>
      </c>
    </row>
    <row r="34" spans="1:19" s="17" customFormat="1" ht="30.9" hidden="1" x14ac:dyDescent="0.4">
      <c r="A34" s="52">
        <v>12</v>
      </c>
      <c r="B34" s="30" t="s">
        <v>30</v>
      </c>
      <c r="C34" s="30" t="s">
        <v>28</v>
      </c>
      <c r="D34" s="23">
        <v>0</v>
      </c>
      <c r="E34" s="23"/>
      <c r="F34" s="23"/>
      <c r="G34" s="23">
        <f t="shared" si="24"/>
        <v>0</v>
      </c>
      <c r="H34" s="19" t="e">
        <f t="shared" si="31"/>
        <v>#DIV/0!</v>
      </c>
      <c r="I34" s="24">
        <f t="shared" si="25"/>
        <v>0</v>
      </c>
      <c r="J34" s="24" t="e">
        <f t="shared" si="26"/>
        <v>#DIV/0!</v>
      </c>
      <c r="K34" s="20">
        <v>0</v>
      </c>
      <c r="L34" s="20"/>
      <c r="M34" s="20"/>
      <c r="N34" s="20">
        <f t="shared" si="27"/>
        <v>0</v>
      </c>
      <c r="O34" s="20" t="e">
        <f t="shared" si="32"/>
        <v>#DIV/0!</v>
      </c>
      <c r="P34" s="20">
        <f t="shared" si="28"/>
        <v>0</v>
      </c>
      <c r="Q34" s="20" t="e">
        <f t="shared" si="33"/>
        <v>#DIV/0!</v>
      </c>
      <c r="R34" s="35" t="e">
        <f t="shared" si="30"/>
        <v>#DIV/0!</v>
      </c>
      <c r="S34" s="35" t="e">
        <f t="shared" si="29"/>
        <v>#DIV/0!</v>
      </c>
    </row>
    <row r="35" spans="1:19" s="17" customFormat="1" ht="123.45" x14ac:dyDescent="0.4">
      <c r="A35" s="52">
        <v>12</v>
      </c>
      <c r="B35" s="30" t="s">
        <v>31</v>
      </c>
      <c r="C35" s="30" t="s">
        <v>32</v>
      </c>
      <c r="D35" s="23">
        <v>647</v>
      </c>
      <c r="E35" s="23">
        <v>495</v>
      </c>
      <c r="F35" s="23">
        <v>495</v>
      </c>
      <c r="G35" s="23">
        <f t="shared" si="24"/>
        <v>-152</v>
      </c>
      <c r="H35" s="19">
        <f t="shared" si="31"/>
        <v>76.506955177743436</v>
      </c>
      <c r="I35" s="24">
        <f t="shared" si="25"/>
        <v>0</v>
      </c>
      <c r="J35" s="24">
        <f t="shared" si="26"/>
        <v>100</v>
      </c>
      <c r="K35" s="20">
        <v>28622</v>
      </c>
      <c r="L35" s="20">
        <v>17589.099999999999</v>
      </c>
      <c r="M35" s="20">
        <v>17589.099999999999</v>
      </c>
      <c r="N35" s="20">
        <f t="shared" si="27"/>
        <v>-11032.900000000001</v>
      </c>
      <c r="O35" s="20">
        <f t="shared" si="32"/>
        <v>61.453078051848223</v>
      </c>
      <c r="P35" s="20">
        <f t="shared" si="28"/>
        <v>0</v>
      </c>
      <c r="Q35" s="20">
        <f t="shared" si="33"/>
        <v>100</v>
      </c>
      <c r="R35" s="35">
        <f t="shared" si="30"/>
        <v>35.533535353535349</v>
      </c>
      <c r="S35" s="35">
        <f t="shared" si="29"/>
        <v>35.533535353535349</v>
      </c>
    </row>
    <row r="36" spans="1:19" s="17" customFormat="1" ht="123.45" x14ac:dyDescent="0.4">
      <c r="A36" s="52">
        <v>13</v>
      </c>
      <c r="B36" s="30" t="s">
        <v>50</v>
      </c>
      <c r="C36" s="30" t="s">
        <v>32</v>
      </c>
      <c r="D36" s="23">
        <v>46</v>
      </c>
      <c r="E36" s="23">
        <v>20</v>
      </c>
      <c r="F36" s="23">
        <v>20</v>
      </c>
      <c r="G36" s="23">
        <f t="shared" si="24"/>
        <v>-26</v>
      </c>
      <c r="H36" s="19">
        <f t="shared" si="31"/>
        <v>43.478260869565219</v>
      </c>
      <c r="I36" s="24">
        <f t="shared" si="25"/>
        <v>0</v>
      </c>
      <c r="J36" s="24">
        <f t="shared" si="26"/>
        <v>100</v>
      </c>
      <c r="K36" s="20">
        <v>2035</v>
      </c>
      <c r="L36" s="20">
        <v>1137.0999999999999</v>
      </c>
      <c r="M36" s="20">
        <v>1137.0999999999999</v>
      </c>
      <c r="N36" s="20">
        <f t="shared" si="27"/>
        <v>-897.90000000000009</v>
      </c>
      <c r="O36" s="20">
        <f t="shared" si="32"/>
        <v>55.877149877149868</v>
      </c>
      <c r="P36" s="20">
        <f t="shared" si="28"/>
        <v>0</v>
      </c>
      <c r="Q36" s="20">
        <f t="shared" si="33"/>
        <v>100</v>
      </c>
      <c r="R36" s="35">
        <f t="shared" si="30"/>
        <v>56.854999999999997</v>
      </c>
      <c r="S36" s="35">
        <f t="shared" si="29"/>
        <v>56.854999999999997</v>
      </c>
    </row>
    <row r="37" spans="1:19" s="17" customFormat="1" ht="32.25" customHeight="1" x14ac:dyDescent="0.4">
      <c r="A37" s="52">
        <v>14</v>
      </c>
      <c r="B37" s="30" t="s">
        <v>33</v>
      </c>
      <c r="C37" s="30" t="s">
        <v>18</v>
      </c>
      <c r="D37" s="23">
        <v>967</v>
      </c>
      <c r="E37" s="23">
        <v>2115</v>
      </c>
      <c r="F37" s="23">
        <v>2115</v>
      </c>
      <c r="G37" s="23">
        <f>SUM(F37-D37)</f>
        <v>1148</v>
      </c>
      <c r="H37" s="19">
        <f t="shared" si="31"/>
        <v>218.71768355739397</v>
      </c>
      <c r="I37" s="24">
        <f t="shared" si="25"/>
        <v>0</v>
      </c>
      <c r="J37" s="24">
        <v>0</v>
      </c>
      <c r="K37" s="20">
        <v>42468.5</v>
      </c>
      <c r="L37" s="20">
        <v>73153.3</v>
      </c>
      <c r="M37" s="20">
        <v>73153.3</v>
      </c>
      <c r="N37" s="20">
        <f t="shared" si="27"/>
        <v>30684.800000000003</v>
      </c>
      <c r="O37" s="20">
        <f t="shared" si="32"/>
        <v>172.25308169584517</v>
      </c>
      <c r="P37" s="20">
        <f t="shared" si="28"/>
        <v>0</v>
      </c>
      <c r="Q37" s="20">
        <f t="shared" si="33"/>
        <v>100</v>
      </c>
      <c r="R37" s="35">
        <f t="shared" si="30"/>
        <v>34.587848699763597</v>
      </c>
      <c r="S37" s="35">
        <f t="shared" si="29"/>
        <v>34.587848699763597</v>
      </c>
    </row>
    <row r="38" spans="1:19" s="17" customFormat="1" ht="30.9" hidden="1" x14ac:dyDescent="0.4">
      <c r="A38" s="52">
        <v>15</v>
      </c>
      <c r="B38" s="30" t="s">
        <v>0</v>
      </c>
      <c r="C38" s="30" t="s">
        <v>36</v>
      </c>
      <c r="D38" s="23">
        <v>0</v>
      </c>
      <c r="E38" s="23"/>
      <c r="F38" s="23"/>
      <c r="G38" s="23">
        <f>SUM(F38-D38)</f>
        <v>0</v>
      </c>
      <c r="H38" s="19" t="e">
        <f t="shared" si="31"/>
        <v>#DIV/0!</v>
      </c>
      <c r="I38" s="24">
        <f>SUM(F38-E38)</f>
        <v>0</v>
      </c>
      <c r="J38" s="24" t="e">
        <f>SUM(F38/E38)*100</f>
        <v>#DIV/0!</v>
      </c>
      <c r="K38" s="20">
        <v>0</v>
      </c>
      <c r="L38" s="20"/>
      <c r="M38" s="20"/>
      <c r="N38" s="20">
        <f>SUM(M38-K38)</f>
        <v>0</v>
      </c>
      <c r="O38" s="20" t="e">
        <f>SUM(M38/K38)*100</f>
        <v>#DIV/0!</v>
      </c>
      <c r="P38" s="20">
        <f>SUM(M38-L38)</f>
        <v>0</v>
      </c>
      <c r="Q38" s="20" t="e">
        <f>SUM(M38/L38)*100</f>
        <v>#DIV/0!</v>
      </c>
      <c r="R38" s="35" t="e">
        <f t="shared" si="30"/>
        <v>#DIV/0!</v>
      </c>
      <c r="S38" s="35" t="e">
        <f t="shared" si="29"/>
        <v>#DIV/0!</v>
      </c>
    </row>
    <row r="39" spans="1:19" s="17" customFormat="1" ht="30.9" x14ac:dyDescent="0.4">
      <c r="A39" s="52">
        <v>15</v>
      </c>
      <c r="B39" s="30" t="s">
        <v>51</v>
      </c>
      <c r="C39" s="30" t="s">
        <v>52</v>
      </c>
      <c r="D39" s="23">
        <v>145</v>
      </c>
      <c r="E39" s="23">
        <v>205</v>
      </c>
      <c r="F39" s="23">
        <v>205</v>
      </c>
      <c r="G39" s="23">
        <f t="shared" si="24"/>
        <v>60</v>
      </c>
      <c r="H39" s="19">
        <v>0</v>
      </c>
      <c r="I39" s="24">
        <f t="shared" si="25"/>
        <v>0</v>
      </c>
      <c r="J39" s="24">
        <f t="shared" si="26"/>
        <v>100</v>
      </c>
      <c r="K39" s="20">
        <v>6414.5</v>
      </c>
      <c r="L39" s="20">
        <v>7284.4</v>
      </c>
      <c r="M39" s="20">
        <v>7284.4</v>
      </c>
      <c r="N39" s="20">
        <f t="shared" si="27"/>
        <v>869.89999999999964</v>
      </c>
      <c r="O39" s="20">
        <v>0</v>
      </c>
      <c r="P39" s="20">
        <f t="shared" si="28"/>
        <v>0</v>
      </c>
      <c r="Q39" s="20">
        <f t="shared" si="33"/>
        <v>100</v>
      </c>
      <c r="R39" s="35">
        <f t="shared" si="30"/>
        <v>35.533658536585364</v>
      </c>
      <c r="S39" s="35">
        <f t="shared" si="29"/>
        <v>35.533658536585364</v>
      </c>
    </row>
    <row r="40" spans="1:19" s="17" customFormat="1" ht="34.5" customHeight="1" x14ac:dyDescent="0.4">
      <c r="A40" s="55">
        <v>16</v>
      </c>
      <c r="B40" s="56" t="s">
        <v>33</v>
      </c>
      <c r="C40" s="30" t="s">
        <v>28</v>
      </c>
      <c r="D40" s="23">
        <v>122000</v>
      </c>
      <c r="E40" s="23">
        <v>112150</v>
      </c>
      <c r="F40" s="23">
        <v>106792</v>
      </c>
      <c r="G40" s="23">
        <f t="shared" si="24"/>
        <v>-15208</v>
      </c>
      <c r="H40" s="19">
        <f t="shared" ref="H40:H43" si="34">SUM(F40/D40)*100</f>
        <v>87.534426229508199</v>
      </c>
      <c r="I40" s="24">
        <f>SUM(F40-E40)</f>
        <v>-5358</v>
      </c>
      <c r="J40" s="24">
        <f>SUM(F40/E40)*100</f>
        <v>95.222469906375395</v>
      </c>
      <c r="K40" s="20">
        <v>37340.9</v>
      </c>
      <c r="L40" s="20">
        <v>38445.1</v>
      </c>
      <c r="M40" s="20">
        <v>38445.1</v>
      </c>
      <c r="N40" s="20">
        <f>SUM(M40-K40)</f>
        <v>1104.1999999999971</v>
      </c>
      <c r="O40" s="20">
        <f t="shared" ref="O40:O43" si="35">SUM(M40/K40)*100</f>
        <v>102.95707923483364</v>
      </c>
      <c r="P40" s="20">
        <f>SUM(M40-L40)</f>
        <v>0</v>
      </c>
      <c r="Q40" s="20">
        <f>SUM(M40/L40)*100</f>
        <v>100</v>
      </c>
      <c r="R40" s="35">
        <f t="shared" si="30"/>
        <v>0.34280071333036111</v>
      </c>
      <c r="S40" s="35">
        <f t="shared" si="29"/>
        <v>0.35999981272005394</v>
      </c>
    </row>
    <row r="41" spans="1:19" s="17" customFormat="1" ht="19.5" customHeight="1" x14ac:dyDescent="0.4">
      <c r="A41" s="55"/>
      <c r="B41" s="56"/>
      <c r="C41" s="30" t="s">
        <v>38</v>
      </c>
      <c r="D41" s="23">
        <v>600000</v>
      </c>
      <c r="E41" s="23">
        <v>807800</v>
      </c>
      <c r="F41" s="23">
        <v>807800</v>
      </c>
      <c r="G41" s="23">
        <f t="shared" si="24"/>
        <v>207800</v>
      </c>
      <c r="H41" s="19">
        <f t="shared" si="34"/>
        <v>134.63333333333333</v>
      </c>
      <c r="I41" s="24">
        <f t="shared" ref="I41:I43" si="36">SUM(F41-E41)</f>
        <v>0</v>
      </c>
      <c r="J41" s="24">
        <f t="shared" ref="J41" si="37">SUM(F41/E41)*100</f>
        <v>100</v>
      </c>
      <c r="K41" s="20">
        <v>1560</v>
      </c>
      <c r="L41" s="20">
        <v>2318.4</v>
      </c>
      <c r="M41" s="20">
        <v>2318.4</v>
      </c>
      <c r="N41" s="20">
        <f t="shared" ref="N41:N43" si="38">SUM(M41-K41)</f>
        <v>758.40000000000009</v>
      </c>
      <c r="O41" s="20">
        <f t="shared" si="35"/>
        <v>148.61538461538461</v>
      </c>
      <c r="P41" s="20">
        <f t="shared" ref="P41:P43" si="39">SUM(M41-L41)</f>
        <v>0</v>
      </c>
      <c r="Q41" s="20">
        <f t="shared" ref="Q41:Q43" si="40">SUM(M41/L41)*100</f>
        <v>100</v>
      </c>
      <c r="R41" s="35">
        <f t="shared" si="30"/>
        <v>2.8700173310225304E-3</v>
      </c>
      <c r="S41" s="35">
        <f t="shared" si="29"/>
        <v>2.8700173310225304E-3</v>
      </c>
    </row>
    <row r="42" spans="1:19" s="17" customFormat="1" ht="48" customHeight="1" x14ac:dyDescent="0.4">
      <c r="A42" s="52">
        <v>17</v>
      </c>
      <c r="B42" s="30" t="s">
        <v>34</v>
      </c>
      <c r="C42" s="30" t="s">
        <v>35</v>
      </c>
      <c r="D42" s="23">
        <v>40</v>
      </c>
      <c r="E42" s="23">
        <v>30</v>
      </c>
      <c r="F42" s="23">
        <v>67</v>
      </c>
      <c r="G42" s="23">
        <f t="shared" si="24"/>
        <v>27</v>
      </c>
      <c r="H42" s="19">
        <f t="shared" si="34"/>
        <v>167.5</v>
      </c>
      <c r="I42" s="24">
        <f t="shared" si="36"/>
        <v>37</v>
      </c>
      <c r="J42" s="24">
        <f>SUM(F42/E42)*100</f>
        <v>223.33333333333334</v>
      </c>
      <c r="K42" s="20">
        <v>1108.4000000000001</v>
      </c>
      <c r="L42" s="20">
        <v>3760</v>
      </c>
      <c r="M42" s="20">
        <v>5777.1</v>
      </c>
      <c r="N42" s="20">
        <f t="shared" si="38"/>
        <v>4668.7000000000007</v>
      </c>
      <c r="O42" s="20">
        <f t="shared" si="35"/>
        <v>521.21075424034643</v>
      </c>
      <c r="P42" s="20">
        <f t="shared" si="39"/>
        <v>2017.1000000000004</v>
      </c>
      <c r="Q42" s="20">
        <f t="shared" si="40"/>
        <v>153.64627659574467</v>
      </c>
      <c r="R42" s="35">
        <f t="shared" si="30"/>
        <v>125.33333333333333</v>
      </c>
      <c r="S42" s="35">
        <f t="shared" si="29"/>
        <v>86.225373134328365</v>
      </c>
    </row>
    <row r="43" spans="1:19" s="17" customFormat="1" ht="46.3" x14ac:dyDescent="0.4">
      <c r="A43" s="52">
        <v>18</v>
      </c>
      <c r="B43" s="57" t="s">
        <v>47</v>
      </c>
      <c r="C43" s="30" t="s">
        <v>35</v>
      </c>
      <c r="D43" s="41">
        <v>118</v>
      </c>
      <c r="E43" s="41">
        <v>84</v>
      </c>
      <c r="F43" s="41">
        <v>80</v>
      </c>
      <c r="G43" s="41">
        <f t="shared" si="24"/>
        <v>-38</v>
      </c>
      <c r="H43" s="19">
        <f t="shared" si="34"/>
        <v>67.796610169491515</v>
      </c>
      <c r="I43" s="41">
        <f t="shared" si="36"/>
        <v>-4</v>
      </c>
      <c r="J43" s="24">
        <f>SUM(F43/E43)*100</f>
        <v>95.238095238095227</v>
      </c>
      <c r="K43" s="41">
        <v>944.3</v>
      </c>
      <c r="L43" s="41">
        <v>1088.0999999999999</v>
      </c>
      <c r="M43" s="41">
        <v>1088.0999999999999</v>
      </c>
      <c r="N43" s="20">
        <f t="shared" si="38"/>
        <v>143.79999999999995</v>
      </c>
      <c r="O43" s="20">
        <f t="shared" si="35"/>
        <v>115.22821137350418</v>
      </c>
      <c r="P43" s="20">
        <f t="shared" si="39"/>
        <v>0</v>
      </c>
      <c r="Q43" s="20">
        <f t="shared" si="40"/>
        <v>100</v>
      </c>
      <c r="R43" s="35">
        <f t="shared" si="30"/>
        <v>12.953571428571427</v>
      </c>
      <c r="S43" s="35">
        <f t="shared" si="29"/>
        <v>13.601249999999999</v>
      </c>
    </row>
    <row r="44" spans="1:19" ht="27" customHeight="1" x14ac:dyDescent="0.4">
      <c r="A44" s="6" t="s">
        <v>54</v>
      </c>
      <c r="B44" s="58" t="s">
        <v>55</v>
      </c>
      <c r="C44" s="58"/>
      <c r="D44" s="59" t="s">
        <v>44</v>
      </c>
      <c r="E44" s="31" t="s">
        <v>44</v>
      </c>
      <c r="F44" s="31" t="s">
        <v>44</v>
      </c>
      <c r="G44" s="31" t="s">
        <v>44</v>
      </c>
      <c r="H44" s="32" t="s">
        <v>44</v>
      </c>
      <c r="I44" s="32" t="s">
        <v>44</v>
      </c>
      <c r="J44" s="32" t="s">
        <v>44</v>
      </c>
      <c r="K44" s="33">
        <f t="shared" ref="K44:M44" si="41">SUM(K45+K58+K61+K46+K47+K48+K49+K50+K51+K52+K53+K54+K55+K56+K57+K62+K63+K64+K59+K60+K65)</f>
        <v>0</v>
      </c>
      <c r="L44" s="33">
        <f t="shared" si="41"/>
        <v>16261</v>
      </c>
      <c r="M44" s="33">
        <f t="shared" si="41"/>
        <v>16261</v>
      </c>
      <c r="N44" s="33">
        <f>SUM(M44-K44)</f>
        <v>16261</v>
      </c>
      <c r="O44" s="33" t="e">
        <f t="shared" ref="O44:O45" si="42">SUM(M44/K44)*100</f>
        <v>#DIV/0!</v>
      </c>
      <c r="P44" s="33">
        <f>SUM(M44-L44)</f>
        <v>0</v>
      </c>
      <c r="Q44" s="33">
        <f>SUM(M44/L44)*100</f>
        <v>100</v>
      </c>
      <c r="R44" s="34"/>
      <c r="S44" s="34"/>
    </row>
    <row r="45" spans="1:19" ht="32.25" customHeight="1" x14ac:dyDescent="0.4">
      <c r="A45" s="7">
        <v>1</v>
      </c>
      <c r="B45" s="36" t="s">
        <v>57</v>
      </c>
      <c r="C45" s="37" t="s">
        <v>59</v>
      </c>
      <c r="D45" s="38">
        <v>0</v>
      </c>
      <c r="E45" s="39">
        <v>1278378</v>
      </c>
      <c r="F45" s="40">
        <v>1278378</v>
      </c>
      <c r="G45" s="41">
        <f>SUM(F45-D45)</f>
        <v>1278378</v>
      </c>
      <c r="H45" s="19" t="e">
        <f t="shared" ref="H45" si="43">SUM(F45/D45)*100</f>
        <v>#DIV/0!</v>
      </c>
      <c r="I45" s="41">
        <f t="shared" ref="I45" si="44">SUM(F45-E45)</f>
        <v>0</v>
      </c>
      <c r="J45" s="24">
        <f>SUM(F45/E45)*100</f>
        <v>100</v>
      </c>
      <c r="K45" s="41">
        <v>0</v>
      </c>
      <c r="L45" s="40">
        <v>16261</v>
      </c>
      <c r="M45" s="40">
        <v>16261</v>
      </c>
      <c r="N45" s="20">
        <f t="shared" ref="N45" si="45">SUM(M45-K45)</f>
        <v>16261</v>
      </c>
      <c r="O45" s="20" t="e">
        <f t="shared" si="42"/>
        <v>#DIV/0!</v>
      </c>
      <c r="P45" s="20">
        <f t="shared" ref="P45" si="46">SUM(M45-L45)</f>
        <v>0</v>
      </c>
      <c r="Q45" s="20">
        <f t="shared" ref="Q45" si="47">SUM(M45/L45)*100</f>
        <v>100</v>
      </c>
      <c r="R45" s="42">
        <v>1.272E-2</v>
      </c>
      <c r="S45" s="42">
        <v>1.272E-2</v>
      </c>
    </row>
    <row r="46" spans="1:19" ht="15.45" x14ac:dyDescent="0.4">
      <c r="B46" s="2"/>
      <c r="C46" s="2"/>
      <c r="D46" s="8"/>
    </row>
    <row r="47" spans="1:19" ht="15.45" x14ac:dyDescent="0.4">
      <c r="B47" s="9"/>
      <c r="C47" s="9"/>
      <c r="D47" s="10"/>
    </row>
    <row r="48" spans="1:19" ht="15.45" x14ac:dyDescent="0.4">
      <c r="B48" s="11"/>
      <c r="C48" s="11"/>
      <c r="D48" s="11"/>
    </row>
  </sheetData>
  <mergeCells count="13">
    <mergeCell ref="R7:R9"/>
    <mergeCell ref="S7:S9"/>
    <mergeCell ref="N1:R1"/>
    <mergeCell ref="B40:B41"/>
    <mergeCell ref="A40:A41"/>
    <mergeCell ref="A5:Q5"/>
    <mergeCell ref="G8:J8"/>
    <mergeCell ref="D7:J7"/>
    <mergeCell ref="A7:A9"/>
    <mergeCell ref="K7:Q7"/>
    <mergeCell ref="C7:C9"/>
    <mergeCell ref="B7:B9"/>
    <mergeCell ref="N8:Q8"/>
  </mergeCells>
  <pageMargins left="0.19685039370078741" right="0.19685039370078741" top="0.19685039370078741" bottom="0.19685039370078741" header="0.31496062992125984" footer="0.31496062992125984"/>
  <pageSetup paperSize="9" scale="64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для размещения на сайте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2023-03-07T01:47:32Z</dcterms:modified>
</cp:coreProperties>
</file>