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55" windowWidth="28755" windowHeight="12120"/>
  </bookViews>
  <sheets>
    <sheet name=" для открытого бюджета" sheetId="1" r:id="rId1"/>
  </sheets>
  <definedNames>
    <definedName name="_xlnm._FilterDatabase" localSheetId="0" hidden="1">' для открытого бюджета'!$A$4:$K$59</definedName>
    <definedName name="Z_0F4DC5C0_7956_4442_8C7B_32125D86E071_.wvu.FilterData" localSheetId="0" hidden="1">' для открытого бюджета'!$A$4:$K$59</definedName>
    <definedName name="Z_12186DB7_A8D5_4720_ACE0_ADDB9117C881_.wvu.FilterData" localSheetId="0" hidden="1">' для открытого бюджета'!$A$4:$K$59</definedName>
    <definedName name="Z_1239CEEA_B1B2_4CEF_ADD9_472DE63B73A9_.wvu.FilterData" localSheetId="0" hidden="1">' для открытого бюджета'!$A$4:$K$59</definedName>
    <definedName name="Z_1E2B9BDD_9034_4DF8_9C08_0B8E947EA2D4_.wvu.FilterData" localSheetId="0" hidden="1">' для открытого бюджета'!$A$4:$K$59</definedName>
    <definedName name="Z_22987E87_0A57_4BFB_A342_7B183692EFE4_.wvu.FilterData" localSheetId="0" hidden="1">' для открытого бюджета'!$A$4:$K$59</definedName>
    <definedName name="Z_25ACAABC_17D8_45A8_A141_9B3B239FE96A_.wvu.FilterData" localSheetId="0" hidden="1">' для открытого бюджета'!$A$4:$K$59</definedName>
    <definedName name="Z_2F15EE43_637F_461F_AE80_29D63FA7C427_.wvu.FilterData" localSheetId="0" hidden="1">' для открытого бюджета'!$A$4:$K$59</definedName>
    <definedName name="Z_34036D14_AF04_4DAA_A78E_4F50609565F4_.wvu.FilterData" localSheetId="0" hidden="1">' для открытого бюджета'!$A$4:$K$59</definedName>
    <definedName name="Z_4002FE1F_1EA4_49CB_A897_601103C41354_.wvu.FilterData" localSheetId="0" hidden="1">' для открытого бюджета'!$A$4:$K$59</definedName>
    <definedName name="Z_573AFBCD_63BA_4516_A539_E98349B1B78A_.wvu.FilterData" localSheetId="0" hidden="1">' для открытого бюджета'!$A$4:$K$59</definedName>
    <definedName name="Z_59BCB210_7C1D_4C71_BAD9_852664C6DE6E_.wvu.FilterData" localSheetId="0" hidden="1">' для открытого бюджета'!$A$4:$K$59</definedName>
    <definedName name="Z_59BCB210_7C1D_4C71_BAD9_852664C6DE6E_.wvu.PrintArea" localSheetId="0" hidden="1">' для открытого бюджета'!$A$1:$J$59</definedName>
    <definedName name="Z_59BCB210_7C1D_4C71_BAD9_852664C6DE6E_.wvu.PrintTitles" localSheetId="0" hidden="1">' для открытого бюджета'!$4:$5</definedName>
    <definedName name="Z_5A287481_9AFF_4599_A34F_A102FDD81E24_.wvu.FilterData" localSheetId="0" hidden="1">' для открытого бюджета'!$A$4:$K$59</definedName>
    <definedName name="Z_5A287481_9AFF_4599_A34F_A102FDD81E24_.wvu.PrintArea" localSheetId="0" hidden="1">' для открытого бюджета'!$A$1:$J$62</definedName>
    <definedName name="Z_60149D9D_4C79_4C29_9E4E_D28B4D0483C7_.wvu.FilterData" localSheetId="0" hidden="1">' для открытого бюджета'!$A$4:$K$59</definedName>
    <definedName name="Z_65A5410C_4CAD_4A3C_B16D_A660B4494E3D_.wvu.FilterData" localSheetId="0" hidden="1">' для открытого бюджета'!$A$4:$K$59</definedName>
    <definedName name="Z_6A2BC739_737E_4C1B_961B_4C7B661240C6_.wvu.FilterData" localSheetId="0" hidden="1">' для открытого бюджета'!$A$4:$K$59</definedName>
    <definedName name="Z_75A3D7DF_5823_472F_917D_7664CBB4F6FF_.wvu.FilterData" localSheetId="0" hidden="1">' для открытого бюджета'!$A$4:$K$59</definedName>
    <definedName name="Z_77C4418B_5BB1_407E_B78F_1908A33C3C73_.wvu.FilterData" localSheetId="0" hidden="1">' для открытого бюджета'!$A$4:$K$59</definedName>
    <definedName name="Z_9BD843FF_B424_4650_BD22_347CBEA4F3BE_.wvu.FilterData" localSheetId="0" hidden="1">' для открытого бюджета'!$A$4:$K$59</definedName>
    <definedName name="Z_C3E927B9_959D_4195_AEAC_C7AA7F2DFC1E_.wvu.FilterData" localSheetId="0" hidden="1">' для открытого бюджета'!$A$4:$K$59</definedName>
    <definedName name="Z_C9B16E77_1080_463F_87AA_CAB8F86A7F90_.wvu.FilterData" localSheetId="0" hidden="1">' для открытого бюджета'!$A$4:$K$59</definedName>
    <definedName name="Z_D4FF95C3_7EA9_427D_B24D_44BA30D2D6FB_.wvu.FilterData" localSheetId="0" hidden="1">' для открытого бюджета'!$A$4:$K$59</definedName>
    <definedName name="Z_D5D0C215_E36E_475D_BA10_4DB36BDB9DFB_.wvu.FilterData" localSheetId="0" hidden="1">' для открытого бюджета'!$A$4:$K$59</definedName>
    <definedName name="Z_DACE88A8_0540_4F4A_8B97_DD0CE1731219_.wvu.FilterData" localSheetId="0" hidden="1">' для открытого бюджета'!$A$4:$K$59</definedName>
    <definedName name="Z_DAF1491E_C925_4C9F_9A21_A7368BA13293_.wvu.FilterData" localSheetId="0" hidden="1">' для открытого бюджета'!$A$4:$K$59</definedName>
    <definedName name="Z_EFA94A0D_E33F_41AC_994A_43CF07509FE5_.wvu.FilterData" localSheetId="0" hidden="1">' для открытого бюджета'!$A$4:$K$59</definedName>
    <definedName name="_xlnm.Print_Titles" localSheetId="0">' для открытого бюджета'!$4:$5</definedName>
    <definedName name="_xlnm.Print_Area" localSheetId="0">' для открытого бюджета'!$A$1:$J$62</definedName>
  </definedNames>
  <calcPr calcId="145621"/>
</workbook>
</file>

<file path=xl/calcChain.xml><?xml version="1.0" encoding="utf-8"?>
<calcChain xmlns="http://schemas.openxmlformats.org/spreadsheetml/2006/main">
  <c r="L58" i="1" l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2" i="1"/>
  <c r="L21" i="1"/>
  <c r="L19" i="1"/>
  <c r="L18" i="1"/>
  <c r="L17" i="1"/>
  <c r="L16" i="1"/>
  <c r="L15" i="1"/>
  <c r="L14" i="1"/>
  <c r="L13" i="1"/>
  <c r="L11" i="1"/>
  <c r="L10" i="1"/>
  <c r="L9" i="1"/>
  <c r="L8" i="1"/>
  <c r="L7" i="1"/>
  <c r="E32" i="1" l="1"/>
  <c r="E59" i="1" s="1"/>
  <c r="E57" i="1"/>
  <c r="E54" i="1"/>
  <c r="H53" i="1"/>
  <c r="I53" i="1"/>
  <c r="G53" i="1"/>
  <c r="F50" i="1"/>
  <c r="E50" i="1"/>
  <c r="D50" i="1"/>
  <c r="C50" i="1"/>
  <c r="I46" i="1"/>
  <c r="H46" i="1"/>
  <c r="G46" i="1"/>
  <c r="F44" i="1"/>
  <c r="E44" i="1"/>
  <c r="D44" i="1"/>
  <c r="C44" i="1"/>
  <c r="E41" i="1"/>
  <c r="G35" i="1"/>
  <c r="E34" i="1"/>
  <c r="G31" i="1"/>
  <c r="G29" i="1"/>
  <c r="G28" i="1"/>
  <c r="F30" i="1"/>
  <c r="G30" i="1" s="1"/>
  <c r="E27" i="1"/>
  <c r="G21" i="1"/>
  <c r="H58" i="1"/>
  <c r="I56" i="1"/>
  <c r="H56" i="1"/>
  <c r="I55" i="1"/>
  <c r="H55" i="1"/>
  <c r="I52" i="1"/>
  <c r="H52" i="1"/>
  <c r="I51" i="1"/>
  <c r="H51" i="1"/>
  <c r="I49" i="1"/>
  <c r="H49" i="1"/>
  <c r="I48" i="1"/>
  <c r="H48" i="1"/>
  <c r="I47" i="1"/>
  <c r="H47" i="1"/>
  <c r="I45" i="1"/>
  <c r="H45" i="1"/>
  <c r="I43" i="1"/>
  <c r="H43" i="1"/>
  <c r="I42" i="1"/>
  <c r="H42" i="1"/>
  <c r="I40" i="1"/>
  <c r="H40" i="1"/>
  <c r="I39" i="1"/>
  <c r="H39" i="1"/>
  <c r="I38" i="1"/>
  <c r="H38" i="1"/>
  <c r="I37" i="1"/>
  <c r="H37" i="1"/>
  <c r="I36" i="1"/>
  <c r="H36" i="1"/>
  <c r="I35" i="1"/>
  <c r="H35" i="1"/>
  <c r="I33" i="1"/>
  <c r="H33" i="1"/>
  <c r="I31" i="1"/>
  <c r="H31" i="1"/>
  <c r="H30" i="1"/>
  <c r="I29" i="1"/>
  <c r="H29" i="1"/>
  <c r="I28" i="1"/>
  <c r="H28" i="1"/>
  <c r="I26" i="1"/>
  <c r="H26" i="1"/>
  <c r="I25" i="1"/>
  <c r="H25" i="1"/>
  <c r="I24" i="1"/>
  <c r="H24" i="1"/>
  <c r="L24" i="1" s="1"/>
  <c r="I23" i="1"/>
  <c r="H23" i="1"/>
  <c r="L23" i="1" s="1"/>
  <c r="I22" i="1"/>
  <c r="H22" i="1"/>
  <c r="I21" i="1"/>
  <c r="H21" i="1"/>
  <c r="I19" i="1"/>
  <c r="H19" i="1"/>
  <c r="I18" i="1"/>
  <c r="H18" i="1"/>
  <c r="I14" i="1"/>
  <c r="H14" i="1"/>
  <c r="I13" i="1"/>
  <c r="H13" i="1"/>
  <c r="I12" i="1"/>
  <c r="H12" i="1"/>
  <c r="L12" i="1" s="1"/>
  <c r="I11" i="1"/>
  <c r="H11" i="1"/>
  <c r="I10" i="1"/>
  <c r="H10" i="1"/>
  <c r="I9" i="1"/>
  <c r="H9" i="1"/>
  <c r="I8" i="1"/>
  <c r="H8" i="1"/>
  <c r="E20" i="1"/>
  <c r="E17" i="1"/>
  <c r="G7" i="1"/>
  <c r="H7" i="1"/>
  <c r="I7" i="1"/>
  <c r="I30" i="1" l="1"/>
  <c r="E6" i="1" l="1"/>
  <c r="G14" i="1" l="1"/>
  <c r="F34" i="1"/>
  <c r="D34" i="1"/>
  <c r="G38" i="1"/>
  <c r="C34" i="1"/>
  <c r="C41" i="1"/>
  <c r="H34" i="1" l="1"/>
  <c r="I34" i="1"/>
  <c r="G37" i="1"/>
  <c r="G58" i="1" l="1"/>
  <c r="G56" i="1"/>
  <c r="G55" i="1"/>
  <c r="G52" i="1"/>
  <c r="G51" i="1"/>
  <c r="G50" i="1" s="1"/>
  <c r="G49" i="1"/>
  <c r="G48" i="1"/>
  <c r="G47" i="1"/>
  <c r="G45" i="1"/>
  <c r="G44" i="1" s="1"/>
  <c r="G43" i="1"/>
  <c r="G42" i="1"/>
  <c r="G40" i="1"/>
  <c r="G39" i="1"/>
  <c r="G36" i="1"/>
  <c r="G33" i="1"/>
  <c r="G26" i="1"/>
  <c r="G25" i="1"/>
  <c r="G24" i="1"/>
  <c r="G23" i="1"/>
  <c r="G22" i="1"/>
  <c r="G19" i="1"/>
  <c r="G18" i="1"/>
  <c r="G16" i="1"/>
  <c r="G13" i="1"/>
  <c r="G12" i="1"/>
  <c r="G11" i="1"/>
  <c r="G10" i="1"/>
  <c r="G9" i="1"/>
  <c r="G8" i="1"/>
  <c r="G34" i="1" l="1"/>
  <c r="C15" i="1" l="1"/>
  <c r="C6" i="1" l="1"/>
  <c r="D6" i="1"/>
  <c r="F6" i="1"/>
  <c r="D15" i="1"/>
  <c r="F15" i="1"/>
  <c r="H16" i="1"/>
  <c r="C17" i="1"/>
  <c r="D17" i="1"/>
  <c r="F17" i="1"/>
  <c r="C20" i="1"/>
  <c r="D20" i="1"/>
  <c r="F20" i="1"/>
  <c r="C27" i="1"/>
  <c r="D27" i="1"/>
  <c r="F27" i="1"/>
  <c r="I27" i="1" s="1"/>
  <c r="C32" i="1"/>
  <c r="D32" i="1"/>
  <c r="F32" i="1"/>
  <c r="D41" i="1"/>
  <c r="F41" i="1"/>
  <c r="I44" i="1"/>
  <c r="C54" i="1"/>
  <c r="D54" i="1"/>
  <c r="F54" i="1"/>
  <c r="C57" i="1"/>
  <c r="D57" i="1"/>
  <c r="F57" i="1"/>
  <c r="H44" i="1" l="1"/>
  <c r="H57" i="1"/>
  <c r="H50" i="1"/>
  <c r="I50" i="1"/>
  <c r="H20" i="1"/>
  <c r="L20" i="1" s="1"/>
  <c r="I20" i="1"/>
  <c r="H54" i="1"/>
  <c r="I54" i="1"/>
  <c r="H17" i="1"/>
  <c r="I17" i="1"/>
  <c r="H6" i="1"/>
  <c r="I6" i="1"/>
  <c r="I41" i="1"/>
  <c r="H41" i="1"/>
  <c r="I32" i="1"/>
  <c r="H32" i="1"/>
  <c r="H27" i="1"/>
  <c r="G54" i="1"/>
  <c r="G41" i="1"/>
  <c r="G6" i="1"/>
  <c r="G27" i="1"/>
  <c r="G57" i="1"/>
  <c r="G32" i="1"/>
  <c r="G20" i="1"/>
  <c r="G17" i="1"/>
  <c r="H15" i="1"/>
  <c r="G15" i="1"/>
  <c r="C59" i="1"/>
  <c r="F59" i="1"/>
  <c r="I59" i="1" s="1"/>
  <c r="D59" i="1"/>
  <c r="H59" i="1" l="1"/>
  <c r="L59" i="1" s="1"/>
  <c r="G59" i="1"/>
</calcChain>
</file>

<file path=xl/sharedStrings.xml><?xml version="1.0" encoding="utf-8"?>
<sst xmlns="http://schemas.openxmlformats.org/spreadsheetml/2006/main" count="148" uniqueCount="148">
  <si>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</si>
  <si>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</si>
  <si>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</si>
  <si>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</si>
  <si>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</si>
  <si>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</si>
  <si>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</si>
  <si>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</si>
  <si>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</si>
  <si>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</si>
  <si>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</si>
  <si>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</si>
  <si>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</si>
  <si>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</si>
  <si>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</si>
  <si>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</si>
  <si>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</si>
  <si>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</si>
  <si>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</si>
  <si>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</si>
  <si>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</si>
  <si>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</si>
  <si>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</si>
  <si>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</si>
  <si>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</si>
  <si>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</si>
  <si>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</si>
  <si>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</si>
  <si>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</si>
  <si>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</si>
  <si>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</si>
  <si>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</si>
  <si>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</si>
  <si>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</si>
  <si>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</si>
  <si>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</si>
  <si>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</si>
  <si>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</si>
  <si>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</si>
  <si>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</si>
  <si>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</si>
  <si>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</si>
  <si>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</si>
  <si>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</si>
  <si>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</si>
  <si>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</si>
  <si>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</si>
  <si>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</si>
  <si>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</si>
  <si>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</si>
  <si>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</si>
  <si>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</si>
  <si>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</si>
  <si>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</si>
  <si>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</si>
  <si>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</si>
  <si>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</si>
  <si>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</si>
  <si>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</si>
  <si>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</si>
  <si>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</si>
  <si>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</si>
  <si>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</si>
  <si>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</si>
  <si>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</si>
  <si>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</si>
  <si>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</si>
  <si>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</si>
  <si>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</si>
  <si>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</si>
  <si>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</si>
  <si>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</si>
  <si>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</si>
  <si>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</si>
  <si>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</si>
  <si>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</si>
  <si>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</si>
  <si>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</si>
  <si>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</si>
  <si>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</si>
  <si>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</si>
  <si>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</si>
  <si>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</si>
  <si>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</si>
  <si>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</si>
  <si>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</si>
  <si>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</si>
  <si>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</si>
  <si>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</si>
  <si>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</si>
  <si>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</si>
  <si>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</si>
  <si>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</si>
  <si>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</si>
  <si>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Наименование расходов</t>
  </si>
  <si>
    <t xml:space="preserve">  </t>
  </si>
  <si>
    <t>Телевидение и радиовещание</t>
  </si>
  <si>
    <t>Физическая культура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</si>
  <si>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</si>
  <si>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0407</t>
  </si>
  <si>
    <t>Лесное хозяйство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</si>
  <si>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</si>
  <si>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</si>
  <si>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</si>
  <si>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</si>
  <si>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 xml:space="preserve"> Сведения о фактически произведенных расходах за 2020 год по разделам, подразделам классификации расходов бюджета
муниципального образования городской округ "Охинский" </t>
  </si>
  <si>
    <t xml:space="preserve">Информация к отчету об исполнении  
бюджета муниципального образования городской округ
 "Охинский" за 2020 год </t>
  </si>
  <si>
    <t>Утверждено первоначальным Решением о бюджете</t>
  </si>
  <si>
    <t>Утверждено Решением о бюджете</t>
  </si>
  <si>
    <t>Показатели уточненной бюджетной росписи</t>
  </si>
  <si>
    <t>Кассовое исполнение</t>
  </si>
  <si>
    <t>Отклонение исполнения от первоначального плана на 2020 год</t>
  </si>
  <si>
    <t>% исполнения</t>
  </si>
  <si>
    <t>к первоначальному плану</t>
  </si>
  <si>
    <t>к уточненному плану</t>
  </si>
  <si>
    <t>Пояснение различий между первоначально утвержденными показателями расходов и кассовым исполнением, превышающими 5%</t>
  </si>
  <si>
    <t>План</t>
  </si>
  <si>
    <t>Код раздела, подраздела</t>
  </si>
  <si>
    <t>тыс.рублей</t>
  </si>
  <si>
    <t>Социальное обслуживание населения</t>
  </si>
  <si>
    <t>Спорт высших достижений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</si>
  <si>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01.01.2020 года</t>
  </si>
  <si>
    <t>Фактическое исполнение ниже первоначального плана на 1110,3 тыс. руб. или на 20,7%, в связи с увольнением главы муниципального образования с 18.06.2020 года</t>
  </si>
  <si>
    <t>Выделены средства из резервного фонда Правительства Сахалинской области на оказание содействия в подготовке проведения общероссийского голосования</t>
  </si>
  <si>
    <t xml:space="preserve">Фактическое исполнение ниже первоначального плана на 2833,4 тыс. руб.или на 19,8%, в связи с сокращением потребности на пенсионное обеспечение, из-за снижения количества получателей доплаты к пенсии
</t>
  </si>
  <si>
    <t>Фактическое исполнение ниже первоначального плана на 59 409,5 тыс. руб.или на 30,8%, в связи с сокращением бюджетных ассигнований по муниципальной программе "Развитие физической культуры, спорта и повышение эффективности молодежной политики в муниципальном образовании городской округ "Охинский" в сумме 56503,6 тыс. руб., в результате нарушения сроков строительства подрядчиком, освоением средств не в полном объеме</t>
  </si>
  <si>
    <t xml:space="preserve">Фактическое исполнение выше первоначального плана на 2998,0 тыс. руб.или на 100%, в связи с перемещением бюджетных ассигнований с подраздела 1102 на 1103 </t>
  </si>
  <si>
    <t>Фактическое исполнение ниже  первоначального плана на 2850,8 тыс. руб.или на 45,3%, в связи с сокращением потребности</t>
  </si>
  <si>
    <t>Фактическое исполнение ниже первоначального плана на 1901,4 тыс. руб.или на 42,7% связано с сокращением расходов на повышение квалификации, в связи с ограничительными мерами в целях недопущения распространения новой короновирусной инфекции</t>
  </si>
  <si>
    <t>Фактическое исполнение ниже первоначального плана на 4497,6 тыс. руб. или на 9,3%, в связи сокращением расходов по непрограммным расходам на обеспечение деятельности ОМСу</t>
  </si>
  <si>
    <t xml:space="preserve">Фактическое исполнение ниже первоначального плана на 5000,0 тыс. руб. или на 100%, в связи с сокращением бюджетных ассигнований резервного фонда на 3886,1 тыс.руб. и распределением резервного фонда МО ГО "Охинский" по подразделам в сумме 1113,9 тыс.руб.
</t>
  </si>
  <si>
    <t>Фактическое исполнение выше первоначального плана на 16846,3 тыс. руб. или на 15,9%,  в связи с увеличением расходов по муниципальной программе "Совершенствование муниципального управления" на 9474,6 тыс. руб., сокращением расходов по муниципальной программе "Совершенствование системы управления муниципальным имуществом в МО ГО "Охинский" в сумме 972,3 тыс. руб. по результатам конкурентных процедур, с сокращением расходов на обеспечение деятельности органов местного самоуправления в сумме 2277,9 тыс. руб, с увеличением потребности на муниципальную программу "Обеспечение населения МО ГО "Охинский" качественным жильем" в сумме 300,0 тыс. руб., выделением средств на выполнение функций органов местного самоуправления в сумме 10982,0 тыс. руб., сокращением расходов по муниципальной программе "Развитие торговли в муниципальном образовании городской округ "Охинский" в сумме 8,3 тыс.руб.,выделением из резервного фонда МО ГО "Охинский" в сумме 35 тыс. руб., освоением средств не в полном объеме</t>
  </si>
  <si>
    <t xml:space="preserve">Фактическое исполнение выше первоначального плана на 1834,3 тыс. руб.или на 184,1%,в связи с увеличением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</si>
  <si>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>Фактическое исполнение выше первоначального плана на 722,7 тыс. руб.или на 16,7%, в связи с сокращением расходов на реализацию муниципальной программы "О противодействии коррупции в органах местного самоуправления муниципального образования городской округ "Охинский" в сумме 100,0 тыс.руб., увеличением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 на 75,4 тыс. руб., выделением средств из резервного фонда МО ГО "Охинский" в сумме 747,3 тыс.руб. для заключения муниципальных контрактов на оплату питания, проживания лиц, находящихся в обсерваторе, на оплату транспортировки контактных лиц в обсерватор, при их большом поступлении</t>
  </si>
  <si>
    <t>Фактическое исполнение ниже первоначального плана на 779,1 тыс. руб.или на 14,1%, в связи с сокращением расходов на реализацию  муниципальной программы «Совершенствование муниципального управления муниципального образования городской округ «Охинский» в сумме 243,5 тыс.руб., на  реализацию  муниципальной программы "Развитие сельского хозяйства муниципального образования городской округ "Охинский" в сумме 535,6 тыс.руб. в связи с сокращением потребности</t>
  </si>
  <si>
    <t>Фактическое исполнение выше первоначального плана на 427,3 тыс. руб.или на 100%, в связи с выделением средств из резервного фонда МО ГО "Охинский"  в сумме 241,6 тыс.руб. на выполнение работ по лесопатологическому обследованию городских лесов в г.Оха, выделением средста на реализацию 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185,7 тыс.руб.</t>
  </si>
  <si>
    <t>Фактическое исполнение ниже первоначального плана на 1860,2 тыс. руб.или на 12,5%, в связи с сокращением расходов на муниципальную программу "Совершенствование муниципального управления муниципального образования городской округ "Охинский" в сумме 2088,4 тыс. руб., выделением бюджетных ассигнований на муниципальную программу "Совершенствование системы управления муниципальным имуществом в муниципальном образовании городской округ "Охинский" в сумме 228,2</t>
  </si>
  <si>
    <t>Фактическое исполнение выше первоначального плана на 66 292,5 тыс. руб.или на 20,3%,  в связи с увеличением расходов на реализацию муниципальной программы "Совершенствование и развитие дорожного хозяйства, повышение безопасности дорожного движения в муниципальном образовании городской округ "Охинский" в сумме 50 034,5 тыс. руб., выделением средств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1300,0 тыс. руб. ,выделением 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34059,8 тыс. руб., выделением средств освоением средств не в полном объеме</t>
  </si>
  <si>
    <t>Фактическое исполнение выше первоначального плана на 2888,9 тыс. руб.или на 32,9%,  в связи с выделением средств на муниципальную программу "Обеспечение населения муниципального образования городской округ "Охинский" качественным жильем" на 3000,4 тыс. рублей, сокращением расходов на  муниципальную программу "Совершенствование системы управления муниципальным имуществом в муниципальном образовании городской округ "Охинский" в сумме 568,8 тыс. руб., увеличением расходов на муниципальную программу "Поддержка и развитие малого и среднего предпринимательства в муниципальном образовании городской округ "Охинский" на 1661,7 тыс. руб., увеличением расходов на муниципальную программу "Развитие торговли в муниципальном образовании городской округ "Охинский" в сумме 81,0 тыс. руб., освоением средств не в полном объеме</t>
  </si>
  <si>
    <t>Фактическое исполнение выше первоначального плана на 292987,9 тыс. руб.или на 92,6%,  в связи с сокращением расходов по муниципальной программе "Совершенствование муниципального управления муниципального образования городской округ "Охинский" в сумме 15,1 тыс. руб., с выделением дополнительных средств из областного и местного бюджета на реализацию муниципальной программы "Обеспечение населения муниципального образования городской округ "Охинский" качественным жильем" в сумме 280747,3 тыс. руб., с выделением дополнительных средств из областного бюджета на реализацию муниципальной программы "Обеспечение населения муниципального образования городской округ "Охинский" качественными услугами ЖКХ" в сумме 22951,0 тыс. руб., с увеличением расходов  по программе "Совершенствование системы управления муниципальным имуществом в муниципальном образовании городской округ "Охинский" в сумме 20720,2 тыс.руб., освоением средств не в полном объеме</t>
  </si>
  <si>
    <t>Фактическое исполнение ниже первоначального плана на 68115,2 тыс. руб.или на 21,5%,в связи с увеличением расходов по муниципальной программе "Совершенствование муниципального управления муниципального образования городской округ "Охинский" в сумме 0,1 тыс. руб., с сокращением расходов на реализацию муниципальной программы "Обеспечение населения муниципального образования городской округ "Охинский" качественным жильем" в сумме 710,0 тыс. руб., с сокращением расходов на реализацию муниципальной программы "Обеспечение населения муниципального образования городской округ "Охинский" качественными услугами ЖКХ" в сумме 93538,9 тыс. руб., с увеличением расходов  по программе "Совершенствование системы управления муниципальным имуществом в муниципальном образовании городской округ "Охинский" в сумме 43812,1 тыс. руб., освоением средств не в полном объеме</t>
  </si>
  <si>
    <t>Фактическое исполнение выше первоначального плана на 41175,6 тыс. руб.или на 30,5%, в связи  с выделением средств на реализацию муниципальной программы "Обеспечение населения муниципального образования городской округ "Охинский"  качественными услугами жилищно-коммунального хозяйства" в сумме 64725,0 тыс. руб., сокращением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25 549,4 тыс. руб., освоение средств не в полном объеме</t>
  </si>
  <si>
    <t>Фактическое исполнение ниже первоначального плана на 55 258,4 тыс. руб.или на 7,3%,  в связи с сокращением средств из областного и местного бюджета на реализацию муниципальной программы "Развитие образования в муниципальном образовании городской округ "Охинский" в сумме 55313,1 тыс.руб., освоением средств не в полном объеме</t>
  </si>
  <si>
    <t>Фактическое исполнение ниже первоначального плана на 8 611,6 тыс. руб.или на 42,7%, в связи с сокращением расходов муниципальной программы  "Развитие образования в муниципальном образовании городской округ "Охинский" в сумме 6840,8 тыс.руб., сокращением расходов на реализацию  муниципальной программы на реализацию муниципальной программы "Развитие культуры в муниципальном образовании городской округ "Охинский" в сумме 1774,2,2 тыс. руб., выделением средств на реализацию муниципальной программы "Совершенствование муниципального управления муниципального образования городской округ "Охинский"  в сумме 3,4 тыс. руб. , освоением средств не в полном объеме</t>
  </si>
  <si>
    <t>Фактическое исполнение выше первоначального плана на 14960,5 тыс. руб.или на 10,3%, в связи с увеличением расходов на реализацию муниципальной программы "Развитие культуры в муниципальном образовании городской округ "Охинский" в сумме 14977,9 тыс. руб. ,освоением средств в не полном объеме</t>
  </si>
  <si>
    <t xml:space="preserve">Фактическое исполнение ниже первоначального плана на 13 806,0 тыс. руб.или на 26,5%, в связи с сокращением расходов на реализацию муниципальной программы "Развитие образования в муниципальном образовании городской округ "Охинский" в сумме 10 048,0 тыс. руб., сокращением расходов по муниципальной программе "Развитие культуры в муниципальном образовании городской округ "Охинский" в сумме 18,5 тыс. руб., увеличением расходов по местному бюджету по реализацию муниципальной программы "Совершенствование муниципального управления муниципального образования городской округ "Охинский" в сумме 432,4 тыс. руб., освоением средств не в полном объеме
</t>
  </si>
  <si>
    <t>Фактическое исполнение выше первоначального плана на 6942,6 тыс. руб.или на 5,5%, 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</t>
  </si>
  <si>
    <t xml:space="preserve"> Фактическое исполнение выше первоначального плана на 5 009,6 тыс. руб.или на 48,3%, в связи с выделением средств на дополнительную потребность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</si>
</sst>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_ ;\-#,##0.0\ "/>
    <numFmt numFmtId="167" formatCode="0.0%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49" fontId="10" fillId="0" borderId="1">
      <alignment horizontal="center" wrapText="1"/>
    </xf>
    <xf numFmtId="0" fontId="25" fillId="0" borderId="0"/>
    <xf numFmtId="0" fontId="26" fillId="0" borderId="0">
      <alignment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5">
      <alignment horizontal="center" vertical="center" wrapText="1"/>
    </xf>
    <xf numFmtId="0" fontId="28" fillId="0" borderId="5">
      <alignment vertical="top" wrapText="1"/>
    </xf>
    <xf numFmtId="49" fontId="26" fillId="0" borderId="5">
      <alignment horizontal="center" vertical="top" shrinkToFit="1"/>
    </xf>
    <xf numFmtId="4" fontId="28" fillId="4" borderId="5">
      <alignment horizontal="right" vertical="top" shrinkToFit="1"/>
    </xf>
    <xf numFmtId="10" fontId="28" fillId="4" borderId="5">
      <alignment horizontal="right" vertical="top" shrinkToFit="1"/>
    </xf>
    <xf numFmtId="0" fontId="28" fillId="0" borderId="5">
      <alignment horizontal="left"/>
    </xf>
    <xf numFmtId="4" fontId="28" fillId="3" borderId="5">
      <alignment horizontal="right" vertical="top" shrinkToFit="1"/>
    </xf>
    <xf numFmtId="10" fontId="28" fillId="3" borderId="5">
      <alignment horizontal="right" vertical="top" shrinkToFit="1"/>
    </xf>
    <xf numFmtId="0" fontId="26" fillId="0" borderId="0">
      <alignment horizontal="left" wrapTex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5" borderId="0"/>
    <xf numFmtId="0" fontId="26" fillId="5" borderId="6"/>
    <xf numFmtId="0" fontId="26" fillId="5" borderId="7"/>
    <xf numFmtId="49" fontId="26" fillId="0" borderId="5">
      <alignment horizontal="left" vertical="top" wrapText="1" indent="2"/>
    </xf>
    <xf numFmtId="4" fontId="26" fillId="0" borderId="5">
      <alignment horizontal="right" vertical="top" shrinkToFit="1"/>
    </xf>
    <xf numFmtId="10" fontId="26" fillId="0" borderId="5">
      <alignment horizontal="right" vertical="top" shrinkToFit="1"/>
    </xf>
    <xf numFmtId="0" fontId="26" fillId="5" borderId="7">
      <alignment shrinkToFit="1"/>
    </xf>
    <xf numFmtId="0" fontId="26" fillId="5" borderId="8"/>
    <xf numFmtId="0" fontId="26" fillId="5" borderId="7">
      <alignment horizontal="center"/>
    </xf>
    <xf numFmtId="0" fontId="26" fillId="5" borderId="7">
      <alignment horizontal="left"/>
    </xf>
    <xf numFmtId="0" fontId="26" fillId="5" borderId="8">
      <alignment horizontal="center"/>
    </xf>
    <xf numFmtId="0" fontId="26" fillId="5" borderId="8">
      <alignment horizontal="left"/>
    </xf>
    <xf numFmtId="4" fontId="28" fillId="4" borderId="5">
      <alignment horizontal="right" vertical="top" shrinkToFit="1"/>
    </xf>
    <xf numFmtId="164" fontId="28" fillId="4" borderId="5">
      <alignment horizontal="right" vertical="top" shrinkToFit="1"/>
    </xf>
  </cellStyleXfs>
  <cellXfs count="12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164" fontId="18" fillId="2" borderId="0" xfId="0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15" fillId="2" borderId="2" xfId="0" applyFont="1" applyFill="1" applyBorder="1" applyAlignment="1">
      <alignment vertical="center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29" fillId="0" borderId="2" xfId="0" applyFont="1" applyBorder="1" applyAlignment="1">
      <alignment vertical="top" wrapText="1"/>
    </xf>
    <xf numFmtId="0" fontId="24" fillId="0" borderId="0" xfId="0" applyFont="1"/>
    <xf numFmtId="164" fontId="18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1" fontId="5" fillId="2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167" fontId="14" fillId="2" borderId="2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vertical="top" wrapText="1"/>
    </xf>
    <xf numFmtId="164" fontId="35" fillId="2" borderId="2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164" fontId="31" fillId="2" borderId="2" xfId="11" applyNumberFormat="1" applyFont="1" applyFill="1" applyBorder="1" applyAlignment="1" applyProtection="1">
      <alignment horizontal="center" vertical="top" shrinkToFit="1"/>
    </xf>
    <xf numFmtId="164" fontId="30" fillId="2" borderId="2" xfId="11" applyNumberFormat="1" applyFont="1" applyFill="1" applyBorder="1" applyAlignment="1" applyProtection="1">
      <alignment horizontal="center" vertical="top" shrinkToFit="1"/>
    </xf>
    <xf numFmtId="164" fontId="33" fillId="2" borderId="2" xfId="11" applyNumberFormat="1" applyFont="1" applyFill="1" applyBorder="1" applyAlignment="1" applyProtection="1">
      <alignment horizontal="center" vertical="center" shrinkToFit="1" readingOrder="1"/>
    </xf>
    <xf numFmtId="164" fontId="33" fillId="2" borderId="2" xfId="11" applyNumberFormat="1" applyFont="1" applyFill="1" applyBorder="1" applyAlignment="1" applyProtection="1">
      <alignment horizontal="center" vertical="center" shrinkToFit="1"/>
    </xf>
    <xf numFmtId="164" fontId="30" fillId="2" borderId="2" xfId="11" applyNumberFormat="1" applyFont="1" applyFill="1" applyBorder="1" applyAlignment="1" applyProtection="1">
      <alignment horizontal="center" vertical="center" shrinkToFit="1"/>
    </xf>
    <xf numFmtId="167" fontId="7" fillId="0" borderId="0" xfId="0" applyNumberFormat="1" applyFont="1" applyFill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0" fillId="0" borderId="5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31" fillId="2" borderId="2" xfId="11" applyNumberFormat="1" applyFont="1" applyFill="1" applyBorder="1" applyAlignment="1" applyProtection="1">
      <alignment horizontal="center" vertical="center" shrinkToFit="1"/>
    </xf>
    <xf numFmtId="0" fontId="5" fillId="0" borderId="2" xfId="0" applyFont="1" applyBorder="1" applyAlignment="1">
      <alignment vertical="top" wrapText="1"/>
    </xf>
    <xf numFmtId="166" fontId="33" fillId="2" borderId="2" xfId="0" applyNumberFormat="1" applyFont="1" applyFill="1" applyBorder="1" applyAlignment="1">
      <alignment horizontal="center" vertical="center" wrapText="1"/>
    </xf>
    <xf numFmtId="164" fontId="33" fillId="2" borderId="2" xfId="0" applyNumberFormat="1" applyFont="1" applyFill="1" applyBorder="1" applyAlignment="1">
      <alignment horizontal="center" vertical="center" wrapText="1"/>
    </xf>
    <xf numFmtId="164" fontId="8" fillId="2" borderId="2" xfId="35" applyNumberFormat="1" applyFont="1" applyFill="1" applyBorder="1" applyAlignment="1" applyProtection="1">
      <alignment horizontal="center" vertical="center" shrinkToFit="1"/>
    </xf>
    <xf numFmtId="167" fontId="8" fillId="2" borderId="2" xfId="0" applyNumberFormat="1" applyFont="1" applyFill="1" applyBorder="1" applyAlignment="1">
      <alignment horizontal="center" vertical="center" wrapText="1"/>
    </xf>
    <xf numFmtId="167" fontId="3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center" vertical="center" wrapText="1"/>
    </xf>
    <xf numFmtId="164" fontId="33" fillId="2" borderId="2" xfId="35" applyNumberFormat="1" applyFont="1" applyFill="1" applyBorder="1" applyAlignment="1" applyProtection="1">
      <alignment horizontal="center" vertical="center" shrinkToFit="1"/>
    </xf>
    <xf numFmtId="164" fontId="33" fillId="2" borderId="2" xfId="0" applyNumberFormat="1" applyFont="1" applyFill="1" applyBorder="1" applyAlignment="1">
      <alignment horizontal="center" vertical="center" wrapText="1" readingOrder="1"/>
    </xf>
    <xf numFmtId="164" fontId="33" fillId="2" borderId="2" xfId="35" applyNumberFormat="1" applyFont="1" applyFill="1" applyBorder="1" applyAlignment="1" applyProtection="1">
      <alignment vertical="center" shrinkToFit="1" readingOrder="1"/>
    </xf>
    <xf numFmtId="4" fontId="33" fillId="2" borderId="2" xfId="0" applyNumberFormat="1" applyFont="1" applyFill="1" applyBorder="1" applyAlignment="1">
      <alignment horizontal="center" vertical="center" wrapText="1" readingOrder="1"/>
    </xf>
    <xf numFmtId="164" fontId="30" fillId="2" borderId="2" xfId="35" applyNumberFormat="1" applyFont="1" applyFill="1" applyBorder="1" applyAlignment="1" applyProtection="1">
      <alignment horizontal="center" vertical="center" shrinkToFit="1"/>
    </xf>
    <xf numFmtId="164" fontId="30" fillId="2" borderId="2" xfId="35" applyNumberFormat="1" applyFont="1" applyFill="1" applyBorder="1" applyAlignment="1" applyProtection="1">
      <alignment horizontal="center" vertical="center" shrinkToFit="1" readingOrder="1"/>
    </xf>
    <xf numFmtId="164" fontId="14" fillId="2" borderId="2" xfId="0" applyNumberFormat="1" applyFont="1" applyFill="1" applyBorder="1" applyAlignment="1">
      <alignment horizontal="center" vertical="center" wrapText="1" readingOrder="1"/>
    </xf>
    <xf numFmtId="164" fontId="8" fillId="2" borderId="2" xfId="0" applyNumberFormat="1" applyFont="1" applyFill="1" applyBorder="1" applyAlignment="1">
      <alignment horizontal="center" vertical="center" wrapText="1" readingOrder="1"/>
    </xf>
    <xf numFmtId="164" fontId="15" fillId="2" borderId="2" xfId="0" applyNumberFormat="1" applyFont="1" applyFill="1" applyBorder="1" applyAlignment="1">
      <alignment horizontal="center" vertical="center" wrapText="1" readingOrder="1"/>
    </xf>
    <xf numFmtId="0" fontId="5" fillId="2" borderId="10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32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9" fillId="0" borderId="2" xfId="0" applyFont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</cellXfs>
  <cellStyles count="36">
    <cellStyle name="br" xfId="19"/>
    <cellStyle name="col" xfId="18"/>
    <cellStyle name="st25" xfId="35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64" xfId="34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abSelected="1" view="pageBreakPreview" zoomScaleNormal="90" zoomScaleSheetLayoutView="100" workbookViewId="0">
      <selection activeCell="L56" sqref="L55:L56"/>
    </sheetView>
  </sheetViews>
  <sheetFormatPr defaultRowHeight="15.75" x14ac:dyDescent="0.25"/>
  <cols>
    <col min="1" max="1" width="52.5703125" style="1" customWidth="1"/>
    <col min="2" max="2" width="11.7109375" style="46" customWidth="1"/>
    <col min="3" max="3" width="16.42578125" style="46" customWidth="1"/>
    <col min="4" max="5" width="18.5703125" style="47" customWidth="1"/>
    <col min="6" max="7" width="16.140625" style="48" customWidth="1"/>
    <col min="8" max="8" width="15" style="49" customWidth="1"/>
    <col min="9" max="9" width="16.140625" style="49" customWidth="1"/>
    <col min="10" max="10" width="95" style="37" customWidth="1"/>
    <col min="11" max="11" width="28.28515625" style="1" customWidth="1"/>
    <col min="12" max="12" width="8.28515625" style="3" hidden="1" customWidth="1"/>
    <col min="13" max="13" width="19.85546875" style="1" customWidth="1"/>
    <col min="14" max="14" width="29.140625" style="1" customWidth="1"/>
    <col min="15" max="15" width="23.42578125" style="2" customWidth="1"/>
    <col min="16" max="16" width="19.7109375" style="1" customWidth="1"/>
    <col min="17" max="17" width="26.7109375" style="1" customWidth="1"/>
    <col min="18" max="18" width="35.140625" style="1" customWidth="1"/>
    <col min="19" max="19" width="25.5703125" style="1" customWidth="1"/>
    <col min="20" max="20" width="14.85546875" style="1" customWidth="1"/>
    <col min="21" max="16384" width="9.140625" style="1"/>
  </cols>
  <sheetData>
    <row r="1" spans="1:18" s="4" customFormat="1" ht="53.25" customHeight="1" x14ac:dyDescent="0.25">
      <c r="A1" s="116"/>
      <c r="B1" s="116"/>
      <c r="C1" s="117"/>
      <c r="D1" s="118"/>
      <c r="E1" s="56"/>
      <c r="F1" s="38"/>
      <c r="G1" s="38"/>
      <c r="H1" s="39"/>
      <c r="I1" s="39"/>
      <c r="J1" s="50" t="s">
        <v>106</v>
      </c>
      <c r="K1" s="34"/>
      <c r="L1" s="6"/>
      <c r="O1" s="5"/>
    </row>
    <row r="2" spans="1:18" s="4" customFormat="1" ht="54" customHeight="1" x14ac:dyDescent="0.25">
      <c r="A2" s="115" t="s">
        <v>105</v>
      </c>
      <c r="B2" s="115"/>
      <c r="C2" s="115"/>
      <c r="D2" s="115"/>
      <c r="E2" s="115"/>
      <c r="F2" s="115"/>
      <c r="G2" s="115"/>
      <c r="H2" s="115"/>
      <c r="I2" s="57" t="s">
        <v>118</v>
      </c>
      <c r="L2" s="6"/>
      <c r="O2" s="5"/>
    </row>
    <row r="3" spans="1:18" s="4" customFormat="1" ht="23.25" customHeight="1" x14ac:dyDescent="0.25">
      <c r="A3" s="121" t="s">
        <v>94</v>
      </c>
      <c r="B3" s="112" t="s">
        <v>117</v>
      </c>
      <c r="C3" s="119" t="s">
        <v>116</v>
      </c>
      <c r="D3" s="119"/>
      <c r="E3" s="119"/>
      <c r="F3" s="120" t="s">
        <v>110</v>
      </c>
      <c r="G3" s="120" t="s">
        <v>111</v>
      </c>
      <c r="H3" s="114" t="s">
        <v>112</v>
      </c>
      <c r="I3" s="114"/>
      <c r="L3" s="6"/>
      <c r="O3" s="5"/>
    </row>
    <row r="4" spans="1:18" s="4" customFormat="1" ht="59.25" customHeight="1" x14ac:dyDescent="0.25">
      <c r="A4" s="122"/>
      <c r="B4" s="113"/>
      <c r="C4" s="53" t="s">
        <v>107</v>
      </c>
      <c r="D4" s="53" t="s">
        <v>108</v>
      </c>
      <c r="E4" s="53" t="s">
        <v>109</v>
      </c>
      <c r="F4" s="120"/>
      <c r="G4" s="120"/>
      <c r="H4" s="58" t="s">
        <v>113</v>
      </c>
      <c r="I4" s="58" t="s">
        <v>114</v>
      </c>
      <c r="J4" s="33" t="s">
        <v>115</v>
      </c>
      <c r="K4" s="32"/>
      <c r="L4" s="31"/>
      <c r="O4" s="5"/>
    </row>
    <row r="5" spans="1:18" s="4" customFormat="1" ht="18" customHeight="1" x14ac:dyDescent="0.25">
      <c r="A5" s="59" t="s">
        <v>93</v>
      </c>
      <c r="B5" s="67">
        <v>2</v>
      </c>
      <c r="C5" s="60">
        <v>3</v>
      </c>
      <c r="D5" s="61">
        <v>4</v>
      </c>
      <c r="E5" s="61">
        <v>5</v>
      </c>
      <c r="F5" s="69">
        <v>6</v>
      </c>
      <c r="G5" s="61">
        <v>7</v>
      </c>
      <c r="H5" s="58">
        <v>8</v>
      </c>
      <c r="I5" s="58">
        <v>9</v>
      </c>
      <c r="J5" s="62">
        <v>10</v>
      </c>
      <c r="L5" s="6"/>
      <c r="O5" s="5"/>
    </row>
    <row r="6" spans="1:18" s="4" customFormat="1" ht="21" customHeight="1" x14ac:dyDescent="0.25">
      <c r="A6" s="79" t="s">
        <v>92</v>
      </c>
      <c r="B6" s="80" t="s">
        <v>91</v>
      </c>
      <c r="C6" s="41">
        <f>C7+C8+C9+C10+C11+C13+C14+C12</f>
        <v>274712.09999999998</v>
      </c>
      <c r="D6" s="41">
        <f>D7+D8+D9+D10+D11+D13+D14+D12</f>
        <v>280732.2</v>
      </c>
      <c r="E6" s="41">
        <f>E7+E8+E9+E10+E11+E13+E14+E12</f>
        <v>279653.3</v>
      </c>
      <c r="F6" s="41">
        <f>F7+F8+F9+F10+F11+F13+F14+F12</f>
        <v>278208.89999999997</v>
      </c>
      <c r="G6" s="41">
        <f>SUM(F6-C6)</f>
        <v>3496.7999999999884</v>
      </c>
      <c r="H6" s="64">
        <f>F6/C6</f>
        <v>1.0127289624301223</v>
      </c>
      <c r="I6" s="64">
        <f>F6/E6</f>
        <v>0.99483503323579581</v>
      </c>
      <c r="J6" s="36"/>
      <c r="L6" s="13"/>
      <c r="O6" s="5"/>
    </row>
    <row r="7" spans="1:18" s="4" customFormat="1" ht="54" customHeight="1" x14ac:dyDescent="0.25">
      <c r="A7" s="81" t="s">
        <v>90</v>
      </c>
      <c r="B7" s="82" t="s">
        <v>89</v>
      </c>
      <c r="C7" s="96">
        <v>5355</v>
      </c>
      <c r="D7" s="97">
        <v>4244.8999999999996</v>
      </c>
      <c r="E7" s="97">
        <v>4244.8999999999996</v>
      </c>
      <c r="F7" s="98">
        <v>4244.7</v>
      </c>
      <c r="G7" s="74">
        <f>SUM(F7-C7)</f>
        <v>-1110.3000000000002</v>
      </c>
      <c r="H7" s="99">
        <f>F7/C7</f>
        <v>0.79266106442577022</v>
      </c>
      <c r="I7" s="99">
        <f>F7/E7</f>
        <v>0.99995288463803622</v>
      </c>
      <c r="J7" s="76" t="s">
        <v>122</v>
      </c>
      <c r="L7" s="75">
        <f>H7-100%</f>
        <v>-0.20733893557422978</v>
      </c>
      <c r="O7" s="5"/>
    </row>
    <row r="8" spans="1:18" s="4" customFormat="1" ht="64.5" customHeight="1" x14ac:dyDescent="0.25">
      <c r="A8" s="81" t="s">
        <v>88</v>
      </c>
      <c r="B8" s="82" t="s">
        <v>87</v>
      </c>
      <c r="C8" s="96">
        <v>12568.4</v>
      </c>
      <c r="D8" s="97">
        <v>12012.5</v>
      </c>
      <c r="E8" s="97">
        <v>12012.5</v>
      </c>
      <c r="F8" s="98">
        <v>11998.3</v>
      </c>
      <c r="G8" s="74">
        <f t="shared" ref="G8:G59" si="0">SUM(F8-C8)</f>
        <v>-570.10000000000036</v>
      </c>
      <c r="H8" s="99">
        <f t="shared" ref="H8:H14" si="1">F8/C8</f>
        <v>0.95464020877756917</v>
      </c>
      <c r="I8" s="99">
        <f t="shared" ref="I8:I14" si="2">F8/E8</f>
        <v>0.99881789802289278</v>
      </c>
      <c r="J8" s="36"/>
      <c r="K8" s="15"/>
      <c r="L8" s="75">
        <f t="shared" ref="L8:L59" si="3">H8-100%</f>
        <v>-4.5359791222430834E-2</v>
      </c>
      <c r="O8" s="5"/>
    </row>
    <row r="9" spans="1:18" s="4" customFormat="1" ht="72.75" customHeight="1" x14ac:dyDescent="0.25">
      <c r="A9" s="81" t="s">
        <v>86</v>
      </c>
      <c r="B9" s="82" t="s">
        <v>85</v>
      </c>
      <c r="C9" s="96">
        <v>97588.5</v>
      </c>
      <c r="D9" s="97">
        <v>94052.3</v>
      </c>
      <c r="E9" s="97">
        <v>94052.3</v>
      </c>
      <c r="F9" s="98">
        <v>93349.8</v>
      </c>
      <c r="G9" s="74">
        <f t="shared" si="0"/>
        <v>-4238.6999999999971</v>
      </c>
      <c r="H9" s="99">
        <f t="shared" si="1"/>
        <v>0.95656557893604266</v>
      </c>
      <c r="I9" s="99">
        <f t="shared" si="2"/>
        <v>0.99253075150740599</v>
      </c>
      <c r="J9" s="36"/>
      <c r="K9" s="15"/>
      <c r="L9" s="75">
        <f t="shared" si="3"/>
        <v>-4.343442106395734E-2</v>
      </c>
      <c r="O9" s="5"/>
    </row>
    <row r="10" spans="1:18" s="4" customFormat="1" ht="22.5" customHeight="1" x14ac:dyDescent="0.25">
      <c r="A10" s="30" t="s">
        <v>84</v>
      </c>
      <c r="B10" s="83" t="s">
        <v>83</v>
      </c>
      <c r="C10" s="96">
        <v>16.8</v>
      </c>
      <c r="D10" s="97">
        <v>16.8</v>
      </c>
      <c r="E10" s="97">
        <v>16.8</v>
      </c>
      <c r="F10" s="98">
        <v>16.8</v>
      </c>
      <c r="G10" s="74">
        <f t="shared" si="0"/>
        <v>0</v>
      </c>
      <c r="H10" s="99">
        <f t="shared" si="1"/>
        <v>1</v>
      </c>
      <c r="I10" s="99">
        <f t="shared" si="2"/>
        <v>1</v>
      </c>
      <c r="J10" s="36"/>
      <c r="K10" s="15"/>
      <c r="L10" s="75">
        <f t="shared" si="3"/>
        <v>0</v>
      </c>
      <c r="O10" s="5"/>
    </row>
    <row r="11" spans="1:18" s="4" customFormat="1" ht="49.5" customHeight="1" x14ac:dyDescent="0.25">
      <c r="A11" s="81" t="s">
        <v>82</v>
      </c>
      <c r="B11" s="82" t="s">
        <v>81</v>
      </c>
      <c r="C11" s="96">
        <v>48147.3</v>
      </c>
      <c r="D11" s="97">
        <v>43690</v>
      </c>
      <c r="E11" s="97">
        <v>43690</v>
      </c>
      <c r="F11" s="98">
        <v>43649.7</v>
      </c>
      <c r="G11" s="74">
        <f t="shared" si="0"/>
        <v>-4497.6000000000058</v>
      </c>
      <c r="H11" s="99">
        <f t="shared" si="1"/>
        <v>0.90658666218043371</v>
      </c>
      <c r="I11" s="99">
        <f t="shared" si="2"/>
        <v>0.99907759212634462</v>
      </c>
      <c r="J11" s="76" t="s">
        <v>129</v>
      </c>
      <c r="L11" s="75">
        <f t="shared" si="3"/>
        <v>-9.3413337819566289E-2</v>
      </c>
      <c r="O11" s="5"/>
    </row>
    <row r="12" spans="1:18" s="4" customFormat="1" ht="29.25" customHeight="1" x14ac:dyDescent="0.25">
      <c r="A12" s="30" t="s">
        <v>80</v>
      </c>
      <c r="B12" s="84" t="s">
        <v>79</v>
      </c>
      <c r="C12" s="96">
        <v>0</v>
      </c>
      <c r="D12" s="97">
        <v>2067.3000000000002</v>
      </c>
      <c r="E12" s="97">
        <v>2067.3000000000002</v>
      </c>
      <c r="F12" s="98">
        <v>2067.1999999999998</v>
      </c>
      <c r="G12" s="74">
        <f t="shared" si="0"/>
        <v>2067.1999999999998</v>
      </c>
      <c r="H12" s="100" t="e">
        <f t="shared" si="1"/>
        <v>#DIV/0!</v>
      </c>
      <c r="I12" s="99">
        <f t="shared" si="2"/>
        <v>0.99995162772698676</v>
      </c>
      <c r="J12" s="76" t="s">
        <v>123</v>
      </c>
      <c r="K12" s="15"/>
      <c r="L12" s="75" t="e">
        <f t="shared" si="3"/>
        <v>#DIV/0!</v>
      </c>
      <c r="M12" s="21"/>
      <c r="O12" s="5"/>
    </row>
    <row r="13" spans="1:18" s="4" customFormat="1" ht="41.25" customHeight="1" x14ac:dyDescent="0.25">
      <c r="A13" s="81" t="s">
        <v>78</v>
      </c>
      <c r="B13" s="82" t="s">
        <v>77</v>
      </c>
      <c r="C13" s="96">
        <v>5000</v>
      </c>
      <c r="D13" s="97">
        <v>1113.9000000000001</v>
      </c>
      <c r="E13" s="97">
        <v>0</v>
      </c>
      <c r="F13" s="98">
        <v>0</v>
      </c>
      <c r="G13" s="74">
        <f t="shared" si="0"/>
        <v>-5000</v>
      </c>
      <c r="H13" s="99">
        <f t="shared" si="1"/>
        <v>0</v>
      </c>
      <c r="I13" s="100" t="e">
        <f t="shared" si="2"/>
        <v>#DIV/0!</v>
      </c>
      <c r="J13" s="52" t="s">
        <v>130</v>
      </c>
      <c r="K13" s="15"/>
      <c r="L13" s="75">
        <f t="shared" si="3"/>
        <v>-1</v>
      </c>
      <c r="M13" s="21"/>
      <c r="O13" s="5"/>
    </row>
    <row r="14" spans="1:18" s="4" customFormat="1" ht="132" customHeight="1" x14ac:dyDescent="0.25">
      <c r="A14" s="81" t="s">
        <v>76</v>
      </c>
      <c r="B14" s="82" t="s">
        <v>75</v>
      </c>
      <c r="C14" s="96">
        <v>106036.1</v>
      </c>
      <c r="D14" s="97">
        <v>123534.5</v>
      </c>
      <c r="E14" s="97">
        <v>123569.5</v>
      </c>
      <c r="F14" s="98">
        <v>122882.4</v>
      </c>
      <c r="G14" s="74">
        <f>SUM(F14-C14)</f>
        <v>16846.299999999988</v>
      </c>
      <c r="H14" s="99">
        <f t="shared" si="1"/>
        <v>1.158873251656747</v>
      </c>
      <c r="I14" s="99">
        <f t="shared" si="2"/>
        <v>0.99443956639785702</v>
      </c>
      <c r="J14" s="52" t="s">
        <v>131</v>
      </c>
      <c r="K14" s="29"/>
      <c r="L14" s="75">
        <f t="shared" si="3"/>
        <v>0.15887325165674704</v>
      </c>
      <c r="M14" s="21"/>
      <c r="N14" s="23"/>
      <c r="O14" s="22"/>
      <c r="R14" s="28"/>
    </row>
    <row r="15" spans="1:18" s="4" customFormat="1" hidden="1" x14ac:dyDescent="0.25">
      <c r="A15" s="79" t="s">
        <v>74</v>
      </c>
      <c r="B15" s="80" t="s">
        <v>73</v>
      </c>
      <c r="C15" s="41">
        <f>C16</f>
        <v>0</v>
      </c>
      <c r="D15" s="41">
        <f>D16</f>
        <v>0</v>
      </c>
      <c r="E15" s="41"/>
      <c r="F15" s="41">
        <f>F16</f>
        <v>0</v>
      </c>
      <c r="G15" s="70">
        <f t="shared" si="0"/>
        <v>0</v>
      </c>
      <c r="H15" s="41" t="e">
        <f t="shared" ref="H15:H16" si="4">F15/C15*100</f>
        <v>#DIV/0!</v>
      </c>
      <c r="I15" s="41"/>
      <c r="J15" s="36"/>
      <c r="L15" s="75" t="e">
        <f t="shared" si="3"/>
        <v>#DIV/0!</v>
      </c>
      <c r="O15" s="5"/>
    </row>
    <row r="16" spans="1:18" s="4" customFormat="1" ht="33" hidden="1" customHeight="1" x14ac:dyDescent="0.25">
      <c r="A16" s="81" t="s">
        <v>72</v>
      </c>
      <c r="B16" s="82" t="s">
        <v>71</v>
      </c>
      <c r="C16" s="40">
        <v>0</v>
      </c>
      <c r="D16" s="71">
        <v>0</v>
      </c>
      <c r="E16" s="71"/>
      <c r="F16" s="71">
        <v>0</v>
      </c>
      <c r="G16" s="71">
        <f t="shared" si="0"/>
        <v>0</v>
      </c>
      <c r="H16" s="40" t="e">
        <f t="shared" si="4"/>
        <v>#DIV/0!</v>
      </c>
      <c r="I16" s="40"/>
      <c r="J16" s="36"/>
      <c r="K16" s="15"/>
      <c r="L16" s="75" t="e">
        <f t="shared" si="3"/>
        <v>#DIV/0!</v>
      </c>
      <c r="M16" s="14"/>
      <c r="O16" s="5"/>
    </row>
    <row r="17" spans="1:16" s="4" customFormat="1" ht="31.5" x14ac:dyDescent="0.25">
      <c r="A17" s="79" t="s">
        <v>70</v>
      </c>
      <c r="B17" s="80" t="s">
        <v>69</v>
      </c>
      <c r="C17" s="101">
        <f>C18+C19</f>
        <v>1360.5</v>
      </c>
      <c r="D17" s="101">
        <f>D18+D19</f>
        <v>3170.4</v>
      </c>
      <c r="E17" s="101">
        <f>E18+E19</f>
        <v>3917.7</v>
      </c>
      <c r="F17" s="101">
        <f>F18+F19</f>
        <v>3917.5</v>
      </c>
      <c r="G17" s="94">
        <f t="shared" si="0"/>
        <v>2557</v>
      </c>
      <c r="H17" s="102">
        <f t="shared" ref="H17:H59" si="5">F17/C17</f>
        <v>2.8794560823226756</v>
      </c>
      <c r="I17" s="102">
        <f t="shared" ref="I17:I59" si="6">F17/E17</f>
        <v>0.99994894963881875</v>
      </c>
      <c r="J17" s="36"/>
      <c r="L17" s="75">
        <f t="shared" si="3"/>
        <v>1.8794560823226756</v>
      </c>
      <c r="O17" s="5"/>
    </row>
    <row r="18" spans="1:16" s="4" customFormat="1" ht="56.25" customHeight="1" x14ac:dyDescent="0.25">
      <c r="A18" s="85" t="s">
        <v>68</v>
      </c>
      <c r="B18" s="86" t="s">
        <v>67</v>
      </c>
      <c r="C18" s="96">
        <v>996.5</v>
      </c>
      <c r="D18" s="96">
        <v>2831</v>
      </c>
      <c r="E18" s="103">
        <v>2831</v>
      </c>
      <c r="F18" s="103">
        <v>2830.8</v>
      </c>
      <c r="G18" s="73">
        <f t="shared" si="0"/>
        <v>1834.3000000000002</v>
      </c>
      <c r="H18" s="99">
        <f t="shared" si="5"/>
        <v>2.8407425990968389</v>
      </c>
      <c r="I18" s="99">
        <f t="shared" si="6"/>
        <v>0.99992935358530566</v>
      </c>
      <c r="J18" s="77" t="s">
        <v>132</v>
      </c>
      <c r="K18" s="15"/>
      <c r="L18" s="75">
        <f t="shared" si="3"/>
        <v>1.8407425990968389</v>
      </c>
      <c r="M18" s="21"/>
      <c r="N18" s="23"/>
      <c r="O18" s="22"/>
      <c r="P18" s="27"/>
    </row>
    <row r="19" spans="1:16" s="4" customFormat="1" ht="107.25" customHeight="1" x14ac:dyDescent="0.25">
      <c r="A19" s="87" t="s">
        <v>66</v>
      </c>
      <c r="B19" s="86" t="s">
        <v>65</v>
      </c>
      <c r="C19" s="96">
        <v>364</v>
      </c>
      <c r="D19" s="96">
        <v>339.4</v>
      </c>
      <c r="E19" s="103">
        <v>1086.7</v>
      </c>
      <c r="F19" s="103">
        <v>1086.7</v>
      </c>
      <c r="G19" s="73">
        <f t="shared" si="0"/>
        <v>722.7</v>
      </c>
      <c r="H19" s="99">
        <f t="shared" si="5"/>
        <v>2.9854395604395605</v>
      </c>
      <c r="I19" s="99">
        <f t="shared" si="6"/>
        <v>1</v>
      </c>
      <c r="J19" s="78" t="s">
        <v>133</v>
      </c>
      <c r="K19" s="15"/>
      <c r="L19" s="75">
        <f t="shared" si="3"/>
        <v>1.9854395604395605</v>
      </c>
      <c r="M19" s="21"/>
      <c r="N19" s="23"/>
      <c r="O19" s="22"/>
    </row>
    <row r="20" spans="1:16" s="4" customFormat="1" x14ac:dyDescent="0.2">
      <c r="A20" s="79" t="s">
        <v>64</v>
      </c>
      <c r="B20" s="80" t="s">
        <v>63</v>
      </c>
      <c r="C20" s="41">
        <f>C21+C22+C23+C24+C25+C26</f>
        <v>408479.1</v>
      </c>
      <c r="D20" s="41">
        <f>D21+D22+D23+D24+D25+D26</f>
        <v>495590.10000000003</v>
      </c>
      <c r="E20" s="41">
        <f>E21+E22+E23+E24+E25+E26</f>
        <v>495831.70000000007</v>
      </c>
      <c r="F20" s="41">
        <f>F21+F22+F23+F24+F25+F26</f>
        <v>476617.39999999997</v>
      </c>
      <c r="G20" s="70">
        <f t="shared" si="0"/>
        <v>68138.299999999988</v>
      </c>
      <c r="H20" s="102">
        <f t="shared" si="5"/>
        <v>1.1668097584429655</v>
      </c>
      <c r="I20" s="102">
        <f t="shared" si="6"/>
        <v>0.9612483429357177</v>
      </c>
      <c r="J20" s="66" t="s">
        <v>95</v>
      </c>
      <c r="K20" s="26"/>
      <c r="L20" s="75">
        <f t="shared" si="3"/>
        <v>0.16680975844296553</v>
      </c>
      <c r="M20" s="24"/>
      <c r="O20" s="5"/>
    </row>
    <row r="21" spans="1:16" s="4" customFormat="1" ht="57.75" customHeight="1" x14ac:dyDescent="0.25">
      <c r="A21" s="81" t="s">
        <v>62</v>
      </c>
      <c r="B21" s="82" t="s">
        <v>61</v>
      </c>
      <c r="C21" s="104">
        <v>3400</v>
      </c>
      <c r="D21" s="104">
        <v>3395.7</v>
      </c>
      <c r="E21" s="105">
        <v>3395.7</v>
      </c>
      <c r="F21" s="105">
        <v>3395.3</v>
      </c>
      <c r="G21" s="72">
        <f>SUM(F21-C21)</f>
        <v>-4.6999999999998181</v>
      </c>
      <c r="H21" s="99">
        <f t="shared" si="5"/>
        <v>0.99861764705882361</v>
      </c>
      <c r="I21" s="99">
        <f t="shared" si="6"/>
        <v>0.99988220396383676</v>
      </c>
      <c r="J21" s="36"/>
      <c r="K21" s="15"/>
      <c r="L21" s="75">
        <f t="shared" si="3"/>
        <v>-1.3823529411763902E-3</v>
      </c>
      <c r="M21" s="24"/>
      <c r="O21" s="5"/>
    </row>
    <row r="22" spans="1:16" s="4" customFormat="1" ht="72.75" customHeight="1" x14ac:dyDescent="0.25">
      <c r="A22" s="81" t="s">
        <v>60</v>
      </c>
      <c r="B22" s="82" t="s">
        <v>59</v>
      </c>
      <c r="C22" s="104">
        <v>5528.9</v>
      </c>
      <c r="D22" s="104">
        <v>4750</v>
      </c>
      <c r="E22" s="105">
        <v>4750</v>
      </c>
      <c r="F22" s="105">
        <v>4749.8</v>
      </c>
      <c r="G22" s="72">
        <f t="shared" si="0"/>
        <v>-779.09999999999945</v>
      </c>
      <c r="H22" s="99">
        <f t="shared" si="5"/>
        <v>0.85908589411998781</v>
      </c>
      <c r="I22" s="99">
        <f t="shared" si="6"/>
        <v>0.99995789473684216</v>
      </c>
      <c r="J22" s="52" t="s">
        <v>134</v>
      </c>
      <c r="K22" s="15"/>
      <c r="L22" s="75">
        <f t="shared" si="3"/>
        <v>-0.14091410588001219</v>
      </c>
      <c r="M22" s="24"/>
      <c r="O22" s="5"/>
    </row>
    <row r="23" spans="1:16" s="4" customFormat="1" ht="66.75" customHeight="1" x14ac:dyDescent="0.25">
      <c r="A23" s="81" t="s">
        <v>100</v>
      </c>
      <c r="B23" s="88" t="s">
        <v>99</v>
      </c>
      <c r="C23" s="104">
        <v>0</v>
      </c>
      <c r="D23" s="104">
        <v>185.7</v>
      </c>
      <c r="E23" s="105">
        <v>427.3</v>
      </c>
      <c r="F23" s="105">
        <v>427.3</v>
      </c>
      <c r="G23" s="72">
        <f t="shared" si="0"/>
        <v>427.3</v>
      </c>
      <c r="H23" s="100" t="e">
        <f t="shared" si="5"/>
        <v>#DIV/0!</v>
      </c>
      <c r="I23" s="99">
        <f t="shared" si="6"/>
        <v>1</v>
      </c>
      <c r="J23" s="52" t="s">
        <v>135</v>
      </c>
      <c r="K23" s="25"/>
      <c r="L23" s="75" t="e">
        <f t="shared" si="3"/>
        <v>#DIV/0!</v>
      </c>
      <c r="M23" s="24"/>
      <c r="N23" s="14"/>
      <c r="O23" s="5"/>
    </row>
    <row r="24" spans="1:16" s="4" customFormat="1" ht="68.25" customHeight="1" x14ac:dyDescent="0.25">
      <c r="A24" s="81" t="s">
        <v>58</v>
      </c>
      <c r="B24" s="82" t="s">
        <v>57</v>
      </c>
      <c r="C24" s="104">
        <v>14872</v>
      </c>
      <c r="D24" s="104">
        <v>13011.9</v>
      </c>
      <c r="E24" s="105">
        <v>13011.9</v>
      </c>
      <c r="F24" s="105">
        <v>13011.8</v>
      </c>
      <c r="G24" s="72">
        <f t="shared" si="0"/>
        <v>-1860.2000000000007</v>
      </c>
      <c r="H24" s="99">
        <f t="shared" si="5"/>
        <v>0.87491931145777291</v>
      </c>
      <c r="I24" s="99">
        <f t="shared" si="6"/>
        <v>0.99999231472728811</v>
      </c>
      <c r="J24" s="52" t="s">
        <v>136</v>
      </c>
      <c r="K24" s="15"/>
      <c r="L24" s="75">
        <f t="shared" si="3"/>
        <v>-0.12508068854222709</v>
      </c>
      <c r="M24" s="24"/>
      <c r="N24" s="6"/>
      <c r="O24" s="5"/>
    </row>
    <row r="25" spans="1:16" s="4" customFormat="1" ht="109.5" customHeight="1" x14ac:dyDescent="0.25">
      <c r="A25" s="81" t="s">
        <v>56</v>
      </c>
      <c r="B25" s="82" t="s">
        <v>55</v>
      </c>
      <c r="C25" s="104">
        <v>364619.1</v>
      </c>
      <c r="D25" s="104">
        <v>450013.4</v>
      </c>
      <c r="E25" s="105">
        <v>450013.4</v>
      </c>
      <c r="F25" s="105">
        <v>430911.6</v>
      </c>
      <c r="G25" s="72">
        <f t="shared" si="0"/>
        <v>66292.5</v>
      </c>
      <c r="H25" s="99">
        <f t="shared" si="5"/>
        <v>1.1818130207660542</v>
      </c>
      <c r="I25" s="99">
        <f t="shared" si="6"/>
        <v>0.95755281953826255</v>
      </c>
      <c r="J25" s="52" t="s">
        <v>137</v>
      </c>
      <c r="K25" s="15"/>
      <c r="L25" s="75">
        <f t="shared" si="3"/>
        <v>0.18181302076605421</v>
      </c>
      <c r="M25" s="24"/>
      <c r="O25" s="5"/>
    </row>
    <row r="26" spans="1:16" s="4" customFormat="1" ht="109.5" customHeight="1" x14ac:dyDescent="0.25">
      <c r="A26" s="89" t="s">
        <v>54</v>
      </c>
      <c r="B26" s="82" t="s">
        <v>53</v>
      </c>
      <c r="C26" s="104">
        <v>20059.099999999999</v>
      </c>
      <c r="D26" s="104">
        <v>24233.4</v>
      </c>
      <c r="E26" s="105">
        <v>24233.4</v>
      </c>
      <c r="F26" s="105">
        <v>24121.599999999999</v>
      </c>
      <c r="G26" s="72">
        <f t="shared" si="0"/>
        <v>4062.5</v>
      </c>
      <c r="H26" s="99">
        <f t="shared" si="5"/>
        <v>1.2025265340917588</v>
      </c>
      <c r="I26" s="99">
        <f t="shared" si="6"/>
        <v>0.9953865326367739</v>
      </c>
      <c r="J26" s="76" t="s">
        <v>138</v>
      </c>
      <c r="K26" s="24"/>
      <c r="L26" s="75">
        <f t="shared" si="3"/>
        <v>0.2025265340917588</v>
      </c>
      <c r="M26" s="24"/>
      <c r="N26" s="6"/>
      <c r="O26" s="5"/>
    </row>
    <row r="27" spans="1:16" s="4" customFormat="1" x14ac:dyDescent="0.25">
      <c r="A27" s="90" t="s">
        <v>52</v>
      </c>
      <c r="B27" s="80" t="s">
        <v>51</v>
      </c>
      <c r="C27" s="41">
        <f>C28+C29+C30+C31</f>
        <v>783338.4</v>
      </c>
      <c r="D27" s="41">
        <f>D28+D29+D30+D31</f>
        <v>1097615.5999999999</v>
      </c>
      <c r="E27" s="41">
        <f>E28+E29+E30+E31</f>
        <v>1097615.5999999999</v>
      </c>
      <c r="F27" s="41">
        <f>F28+F29+F30+F31</f>
        <v>1041117.2999999999</v>
      </c>
      <c r="G27" s="70">
        <f t="shared" si="0"/>
        <v>257778.89999999991</v>
      </c>
      <c r="H27" s="102">
        <f t="shared" si="5"/>
        <v>1.329077318308409</v>
      </c>
      <c r="I27" s="102">
        <f t="shared" si="6"/>
        <v>0.94852633289832988</v>
      </c>
      <c r="J27" s="66"/>
      <c r="K27" s="24"/>
      <c r="L27" s="75">
        <f t="shared" si="3"/>
        <v>0.32907731830840903</v>
      </c>
      <c r="M27" s="24"/>
      <c r="O27" s="5"/>
    </row>
    <row r="28" spans="1:16" s="4" customFormat="1" ht="131.25" customHeight="1" x14ac:dyDescent="0.25">
      <c r="A28" s="89" t="s">
        <v>50</v>
      </c>
      <c r="B28" s="91" t="s">
        <v>49</v>
      </c>
      <c r="C28" s="106">
        <v>316450.90000000002</v>
      </c>
      <c r="D28" s="106">
        <v>640854.4</v>
      </c>
      <c r="E28" s="107">
        <v>640854.4</v>
      </c>
      <c r="F28" s="98">
        <v>609438.80000000005</v>
      </c>
      <c r="G28" s="72">
        <f t="shared" si="0"/>
        <v>292987.90000000002</v>
      </c>
      <c r="H28" s="99">
        <f t="shared" si="5"/>
        <v>1.9258557962704483</v>
      </c>
      <c r="I28" s="99">
        <f t="shared" si="6"/>
        <v>0.95097856861090446</v>
      </c>
      <c r="J28" s="52" t="s">
        <v>139</v>
      </c>
      <c r="K28" s="15"/>
      <c r="L28" s="75">
        <f t="shared" si="3"/>
        <v>0.92585579627044834</v>
      </c>
      <c r="M28" s="24"/>
      <c r="O28" s="5"/>
    </row>
    <row r="29" spans="1:16" s="4" customFormat="1" ht="120.75" customHeight="1" x14ac:dyDescent="0.25">
      <c r="A29" s="81" t="s">
        <v>48</v>
      </c>
      <c r="B29" s="82" t="s">
        <v>47</v>
      </c>
      <c r="C29" s="106">
        <v>317351.90000000002</v>
      </c>
      <c r="D29" s="106">
        <v>266915</v>
      </c>
      <c r="E29" s="107">
        <v>266915</v>
      </c>
      <c r="F29" s="107">
        <v>249236.7</v>
      </c>
      <c r="G29" s="72">
        <f t="shared" si="0"/>
        <v>-68115.200000000012</v>
      </c>
      <c r="H29" s="99">
        <f t="shared" si="5"/>
        <v>0.78536381852448334</v>
      </c>
      <c r="I29" s="99">
        <f t="shared" si="6"/>
        <v>0.933768053500178</v>
      </c>
      <c r="J29" s="52" t="s">
        <v>140</v>
      </c>
      <c r="K29" s="15"/>
      <c r="L29" s="75">
        <f t="shared" si="3"/>
        <v>-0.21463618147551666</v>
      </c>
      <c r="O29" s="5"/>
    </row>
    <row r="30" spans="1:16" s="4" customFormat="1" ht="82.5" customHeight="1" x14ac:dyDescent="0.25">
      <c r="A30" s="81" t="s">
        <v>46</v>
      </c>
      <c r="B30" s="82" t="s">
        <v>45</v>
      </c>
      <c r="C30" s="106">
        <v>111479.4</v>
      </c>
      <c r="D30" s="106">
        <v>152655</v>
      </c>
      <c r="E30" s="107">
        <v>152655</v>
      </c>
      <c r="F30" s="98">
        <f>145480.1+0.1</f>
        <v>145480.20000000001</v>
      </c>
      <c r="G30" s="72">
        <f t="shared" si="0"/>
        <v>34000.800000000017</v>
      </c>
      <c r="H30" s="99">
        <f t="shared" si="5"/>
        <v>1.3049962593985975</v>
      </c>
      <c r="I30" s="99">
        <f t="shared" si="6"/>
        <v>0.952999901739216</v>
      </c>
      <c r="J30" s="52" t="s">
        <v>141</v>
      </c>
      <c r="K30" s="15"/>
      <c r="L30" s="75">
        <f t="shared" si="3"/>
        <v>0.30499625939859754</v>
      </c>
      <c r="N30" s="6"/>
      <c r="O30" s="5"/>
    </row>
    <row r="31" spans="1:16" s="4" customFormat="1" ht="49.5" customHeight="1" x14ac:dyDescent="0.25">
      <c r="A31" s="89" t="s">
        <v>44</v>
      </c>
      <c r="B31" s="82" t="s">
        <v>43</v>
      </c>
      <c r="C31" s="106">
        <v>38056.199999999997</v>
      </c>
      <c r="D31" s="106">
        <v>37191.199999999997</v>
      </c>
      <c r="E31" s="107">
        <v>37191.199999999997</v>
      </c>
      <c r="F31" s="107">
        <v>36961.599999999999</v>
      </c>
      <c r="G31" s="72">
        <f t="shared" si="0"/>
        <v>-1094.5999999999985</v>
      </c>
      <c r="H31" s="99">
        <f t="shared" si="5"/>
        <v>0.97123727539796412</v>
      </c>
      <c r="I31" s="99">
        <f t="shared" si="6"/>
        <v>0.99382649659059141</v>
      </c>
      <c r="J31" s="36"/>
      <c r="L31" s="75">
        <f t="shared" si="3"/>
        <v>-2.8762724602035883E-2</v>
      </c>
      <c r="O31" s="5"/>
    </row>
    <row r="32" spans="1:16" s="4" customFormat="1" ht="15.75" hidden="1" customHeight="1" x14ac:dyDescent="0.25">
      <c r="A32" s="79" t="s">
        <v>42</v>
      </c>
      <c r="B32" s="80" t="s">
        <v>41</v>
      </c>
      <c r="C32" s="41">
        <f>C33</f>
        <v>0</v>
      </c>
      <c r="D32" s="41">
        <f>D33</f>
        <v>0</v>
      </c>
      <c r="E32" s="41">
        <f>E33</f>
        <v>0</v>
      </c>
      <c r="F32" s="41">
        <f>F33</f>
        <v>0</v>
      </c>
      <c r="G32" s="70">
        <f t="shared" si="0"/>
        <v>0</v>
      </c>
      <c r="H32" s="102" t="e">
        <f t="shared" si="5"/>
        <v>#DIV/0!</v>
      </c>
      <c r="I32" s="102" t="e">
        <f t="shared" si="6"/>
        <v>#DIV/0!</v>
      </c>
      <c r="J32" s="36"/>
      <c r="L32" s="75" t="e">
        <f t="shared" si="3"/>
        <v>#DIV/0!</v>
      </c>
      <c r="O32" s="5"/>
    </row>
    <row r="33" spans="1:16" s="4" customFormat="1" ht="132" hidden="1" customHeight="1" x14ac:dyDescent="0.25">
      <c r="A33" s="81" t="s">
        <v>40</v>
      </c>
      <c r="B33" s="82" t="s">
        <v>39</v>
      </c>
      <c r="C33" s="40">
        <v>0</v>
      </c>
      <c r="D33" s="40">
        <v>0</v>
      </c>
      <c r="E33" s="40"/>
      <c r="F33" s="40">
        <v>0</v>
      </c>
      <c r="G33" s="71">
        <f t="shared" si="0"/>
        <v>0</v>
      </c>
      <c r="H33" s="99" t="e">
        <f t="shared" si="5"/>
        <v>#DIV/0!</v>
      </c>
      <c r="I33" s="99" t="e">
        <f t="shared" si="6"/>
        <v>#DIV/0!</v>
      </c>
      <c r="J33" s="36" t="s">
        <v>38</v>
      </c>
      <c r="K33" s="15"/>
      <c r="L33" s="75" t="e">
        <f t="shared" si="3"/>
        <v>#DIV/0!</v>
      </c>
      <c r="O33" s="5"/>
    </row>
    <row r="34" spans="1:16" s="4" customFormat="1" ht="18.75" x14ac:dyDescent="0.25">
      <c r="A34" s="79" t="s">
        <v>37</v>
      </c>
      <c r="B34" s="80" t="s">
        <v>36</v>
      </c>
      <c r="C34" s="41">
        <f>C35+C36+C38+C39+C40+C37</f>
        <v>1783319.6</v>
      </c>
      <c r="D34" s="41">
        <f t="shared" ref="D34:G34" si="7">D35+D36+D38+D39+D40+D37</f>
        <v>1730313.5999999999</v>
      </c>
      <c r="E34" s="41">
        <f t="shared" si="7"/>
        <v>1729928.8</v>
      </c>
      <c r="F34" s="41">
        <f t="shared" si="7"/>
        <v>1715298.1</v>
      </c>
      <c r="G34" s="41">
        <f t="shared" si="7"/>
        <v>-68021.500000000029</v>
      </c>
      <c r="H34" s="102">
        <f t="shared" si="5"/>
        <v>0.96185680906552029</v>
      </c>
      <c r="I34" s="102">
        <f t="shared" si="6"/>
        <v>0.99154259990353366</v>
      </c>
      <c r="J34" s="36"/>
      <c r="K34" s="15"/>
      <c r="L34" s="75">
        <f t="shared" si="3"/>
        <v>-3.8143190934479709E-2</v>
      </c>
      <c r="O34" s="5"/>
    </row>
    <row r="35" spans="1:16" s="4" customFormat="1" ht="72.75" customHeight="1" x14ac:dyDescent="0.25">
      <c r="A35" s="81" t="s">
        <v>35</v>
      </c>
      <c r="B35" s="82" t="s">
        <v>34</v>
      </c>
      <c r="C35" s="106">
        <v>752458.9</v>
      </c>
      <c r="D35" s="106">
        <v>699534.1</v>
      </c>
      <c r="E35" s="107">
        <v>699149.3</v>
      </c>
      <c r="F35" s="107">
        <v>697200.5</v>
      </c>
      <c r="G35" s="74">
        <f>SUM(F35-C35)</f>
        <v>-55258.400000000023</v>
      </c>
      <c r="H35" s="99">
        <f t="shared" si="5"/>
        <v>0.92656289931582969</v>
      </c>
      <c r="I35" s="99">
        <f t="shared" si="6"/>
        <v>0.99721261252782478</v>
      </c>
      <c r="J35" s="52" t="s">
        <v>142</v>
      </c>
      <c r="K35" s="15"/>
      <c r="L35" s="75">
        <f t="shared" si="3"/>
        <v>-7.3437100684170309E-2</v>
      </c>
      <c r="O35" s="5"/>
    </row>
    <row r="36" spans="1:16" s="4" customFormat="1" ht="63.75" customHeight="1" x14ac:dyDescent="0.25">
      <c r="A36" s="81" t="s">
        <v>33</v>
      </c>
      <c r="B36" s="82" t="s">
        <v>32</v>
      </c>
      <c r="C36" s="106">
        <v>773525.1</v>
      </c>
      <c r="D36" s="106">
        <v>786068.4</v>
      </c>
      <c r="E36" s="107">
        <v>786068.4</v>
      </c>
      <c r="F36" s="107">
        <v>773862.7</v>
      </c>
      <c r="G36" s="74">
        <f t="shared" si="0"/>
        <v>337.59999999997672</v>
      </c>
      <c r="H36" s="99">
        <f t="shared" si="5"/>
        <v>1.0004364434974378</v>
      </c>
      <c r="I36" s="99">
        <f t="shared" si="6"/>
        <v>0.98447247084350409</v>
      </c>
      <c r="J36" s="36"/>
      <c r="K36" s="15"/>
      <c r="L36" s="75">
        <f t="shared" si="3"/>
        <v>4.3644349743776623E-4</v>
      </c>
      <c r="O36" s="5"/>
    </row>
    <row r="37" spans="1:16" s="4" customFormat="1" ht="97.5" customHeight="1" x14ac:dyDescent="0.25">
      <c r="A37" s="81" t="s">
        <v>102</v>
      </c>
      <c r="B37" s="88" t="s">
        <v>101</v>
      </c>
      <c r="C37" s="106">
        <v>129368.2</v>
      </c>
      <c r="D37" s="106">
        <v>120760.5</v>
      </c>
      <c r="E37" s="107">
        <v>120760.5</v>
      </c>
      <c r="F37" s="107">
        <v>120756.6</v>
      </c>
      <c r="G37" s="74">
        <f t="shared" ref="G37:G38" si="8">SUM(F37-C37)</f>
        <v>-8611.5999999999913</v>
      </c>
      <c r="H37" s="99">
        <f t="shared" si="5"/>
        <v>0.93343340944683473</v>
      </c>
      <c r="I37" s="99">
        <f t="shared" si="6"/>
        <v>0.99996770467164353</v>
      </c>
      <c r="J37" s="52" t="s">
        <v>143</v>
      </c>
      <c r="K37" s="15"/>
      <c r="L37" s="75">
        <f t="shared" si="3"/>
        <v>-6.6566590553165272E-2</v>
      </c>
      <c r="O37" s="5"/>
    </row>
    <row r="38" spans="1:16" s="4" customFormat="1" ht="44.25" customHeight="1" x14ac:dyDescent="0.25">
      <c r="A38" s="92" t="s">
        <v>104</v>
      </c>
      <c r="B38" s="88" t="s">
        <v>103</v>
      </c>
      <c r="C38" s="106">
        <v>4450.7</v>
      </c>
      <c r="D38" s="106">
        <v>2549.8000000000002</v>
      </c>
      <c r="E38" s="107">
        <v>2549.8000000000002</v>
      </c>
      <c r="F38" s="107">
        <v>2549.3000000000002</v>
      </c>
      <c r="G38" s="74">
        <f t="shared" si="8"/>
        <v>-1901.3999999999996</v>
      </c>
      <c r="H38" s="99">
        <f t="shared" si="5"/>
        <v>0.57278630327813607</v>
      </c>
      <c r="I38" s="99">
        <f t="shared" si="6"/>
        <v>0.99980390618872073</v>
      </c>
      <c r="J38" s="52" t="s">
        <v>128</v>
      </c>
      <c r="K38" s="15"/>
      <c r="L38" s="75">
        <f t="shared" si="3"/>
        <v>-0.42721369672186393</v>
      </c>
      <c r="O38" s="5"/>
    </row>
    <row r="39" spans="1:16" s="4" customFormat="1" ht="80.25" customHeight="1" x14ac:dyDescent="0.25">
      <c r="A39" s="81" t="s">
        <v>31</v>
      </c>
      <c r="B39" s="82" t="s">
        <v>30</v>
      </c>
      <c r="C39" s="106">
        <v>21095.1</v>
      </c>
      <c r="D39" s="106">
        <v>21471.4</v>
      </c>
      <c r="E39" s="107">
        <v>21471.4</v>
      </c>
      <c r="F39" s="107">
        <v>21454.9</v>
      </c>
      <c r="G39" s="74">
        <f t="shared" si="0"/>
        <v>359.80000000000291</v>
      </c>
      <c r="H39" s="99">
        <f t="shared" si="5"/>
        <v>1.0170560935951953</v>
      </c>
      <c r="I39" s="99">
        <f t="shared" si="6"/>
        <v>0.99923153590357405</v>
      </c>
      <c r="J39" s="63"/>
      <c r="K39" s="15"/>
      <c r="L39" s="75">
        <f t="shared" si="3"/>
        <v>1.7056093595195332E-2</v>
      </c>
      <c r="O39" s="5"/>
    </row>
    <row r="40" spans="1:16" s="4" customFormat="1" ht="62.25" customHeight="1" x14ac:dyDescent="0.25">
      <c r="A40" s="81" t="s">
        <v>29</v>
      </c>
      <c r="B40" s="82" t="s">
        <v>28</v>
      </c>
      <c r="C40" s="106">
        <v>102421.6</v>
      </c>
      <c r="D40" s="106">
        <v>99929.4</v>
      </c>
      <c r="E40" s="107">
        <v>99929.4</v>
      </c>
      <c r="F40" s="107">
        <v>99474.1</v>
      </c>
      <c r="G40" s="74">
        <f t="shared" si="0"/>
        <v>-2947.5</v>
      </c>
      <c r="H40" s="99">
        <f t="shared" si="5"/>
        <v>0.97122189069493159</v>
      </c>
      <c r="I40" s="99">
        <f t="shared" si="6"/>
        <v>0.99544378331101768</v>
      </c>
      <c r="J40" s="63"/>
      <c r="K40" s="15"/>
      <c r="L40" s="75">
        <f t="shared" si="3"/>
        <v>-2.8778109305068411E-2</v>
      </c>
      <c r="O40" s="5"/>
    </row>
    <row r="41" spans="1:16" s="4" customFormat="1" x14ac:dyDescent="0.25">
      <c r="A41" s="79" t="s">
        <v>27</v>
      </c>
      <c r="B41" s="80" t="s">
        <v>26</v>
      </c>
      <c r="C41" s="41">
        <f>C42+C43</f>
        <v>184134.2</v>
      </c>
      <c r="D41" s="41">
        <f>D42+D43</f>
        <v>199251.3</v>
      </c>
      <c r="E41" s="41">
        <f>E42+E43</f>
        <v>199251.3</v>
      </c>
      <c r="F41" s="41">
        <f>F42+F43</f>
        <v>199156.80000000002</v>
      </c>
      <c r="G41" s="70">
        <f t="shared" si="0"/>
        <v>15022.600000000006</v>
      </c>
      <c r="H41" s="102">
        <f t="shared" si="5"/>
        <v>1.0815850613302689</v>
      </c>
      <c r="I41" s="102">
        <f t="shared" si="6"/>
        <v>0.99952572454985256</v>
      </c>
      <c r="J41" s="36"/>
      <c r="L41" s="75">
        <f t="shared" si="3"/>
        <v>8.1585061330268882E-2</v>
      </c>
      <c r="O41" s="5"/>
    </row>
    <row r="42" spans="1:16" s="4" customFormat="1" ht="43.5" customHeight="1" x14ac:dyDescent="0.25">
      <c r="A42" s="81" t="s">
        <v>25</v>
      </c>
      <c r="B42" s="82" t="s">
        <v>24</v>
      </c>
      <c r="C42" s="104">
        <v>145919.20000000001</v>
      </c>
      <c r="D42" s="104">
        <v>160897.1</v>
      </c>
      <c r="E42" s="103">
        <v>160897.1</v>
      </c>
      <c r="F42" s="103">
        <v>160879.70000000001</v>
      </c>
      <c r="G42" s="73">
        <f t="shared" si="0"/>
        <v>14960.5</v>
      </c>
      <c r="H42" s="99">
        <f t="shared" si="5"/>
        <v>1.1025259184535003</v>
      </c>
      <c r="I42" s="99">
        <f t="shared" si="6"/>
        <v>0.9998918563479392</v>
      </c>
      <c r="J42" s="76" t="s">
        <v>144</v>
      </c>
      <c r="L42" s="75">
        <f t="shared" si="3"/>
        <v>0.10252591845350034</v>
      </c>
      <c r="O42" s="5"/>
    </row>
    <row r="43" spans="1:16" s="4" customFormat="1" ht="29.25" customHeight="1" x14ac:dyDescent="0.25">
      <c r="A43" s="81" t="s">
        <v>23</v>
      </c>
      <c r="B43" s="82" t="s">
        <v>22</v>
      </c>
      <c r="C43" s="104">
        <v>38215</v>
      </c>
      <c r="D43" s="104">
        <v>38354.199999999997</v>
      </c>
      <c r="E43" s="103">
        <v>38354.199999999997</v>
      </c>
      <c r="F43" s="103">
        <v>38277.1</v>
      </c>
      <c r="G43" s="73">
        <f t="shared" si="0"/>
        <v>62.099999999998545</v>
      </c>
      <c r="H43" s="99">
        <f t="shared" si="5"/>
        <v>1.0016250163548344</v>
      </c>
      <c r="I43" s="99">
        <f t="shared" si="6"/>
        <v>0.99798978990566878</v>
      </c>
      <c r="J43" s="63"/>
      <c r="L43" s="75">
        <f t="shared" si="3"/>
        <v>1.6250163548343632E-3</v>
      </c>
      <c r="O43" s="5"/>
    </row>
    <row r="44" spans="1:16" s="4" customFormat="1" x14ac:dyDescent="0.25">
      <c r="A44" s="79" t="s">
        <v>21</v>
      </c>
      <c r="B44" s="80" t="s">
        <v>20</v>
      </c>
      <c r="C44" s="41">
        <f>SUM(C45:C49)</f>
        <v>198202.7</v>
      </c>
      <c r="D44" s="41">
        <f t="shared" ref="D44:G44" si="9">SUM(D45:D49)</f>
        <v>188973.5</v>
      </c>
      <c r="E44" s="41">
        <f t="shared" si="9"/>
        <v>189063.5</v>
      </c>
      <c r="F44" s="41">
        <f t="shared" si="9"/>
        <v>183590.80000000002</v>
      </c>
      <c r="G44" s="41">
        <f t="shared" si="9"/>
        <v>-14611.900000000001</v>
      </c>
      <c r="H44" s="102">
        <f t="shared" si="5"/>
        <v>0.92627799722203585</v>
      </c>
      <c r="I44" s="102">
        <f t="shared" si="6"/>
        <v>0.97105364070801614</v>
      </c>
      <c r="J44" s="36"/>
      <c r="L44" s="75">
        <f t="shared" si="3"/>
        <v>-7.3722002777964146E-2</v>
      </c>
      <c r="O44" s="5"/>
    </row>
    <row r="45" spans="1:16" s="4" customFormat="1" ht="39.75" customHeight="1" x14ac:dyDescent="0.25">
      <c r="A45" s="81" t="s">
        <v>19</v>
      </c>
      <c r="B45" s="82" t="s">
        <v>18</v>
      </c>
      <c r="C45" s="104">
        <v>14291.5</v>
      </c>
      <c r="D45" s="104">
        <v>11458.1</v>
      </c>
      <c r="E45" s="107">
        <v>11458.1</v>
      </c>
      <c r="F45" s="107">
        <v>11458.1</v>
      </c>
      <c r="G45" s="74">
        <f t="shared" si="0"/>
        <v>-2833.3999999999996</v>
      </c>
      <c r="H45" s="99">
        <f t="shared" si="5"/>
        <v>0.80174229437077982</v>
      </c>
      <c r="I45" s="99">
        <f t="shared" si="6"/>
        <v>1</v>
      </c>
      <c r="J45" s="52" t="s">
        <v>124</v>
      </c>
      <c r="K45" s="15"/>
      <c r="L45" s="75">
        <f t="shared" si="3"/>
        <v>-0.19825770562922018</v>
      </c>
      <c r="M45" s="21"/>
      <c r="N45" s="23"/>
      <c r="O45" s="22"/>
    </row>
    <row r="46" spans="1:16" s="4" customFormat="1" ht="27.75" customHeight="1" x14ac:dyDescent="0.25">
      <c r="A46" s="93" t="s">
        <v>119</v>
      </c>
      <c r="B46" s="86">
        <v>1002</v>
      </c>
      <c r="C46" s="104">
        <v>3260.6</v>
      </c>
      <c r="D46" s="104">
        <v>8664.2999999999993</v>
      </c>
      <c r="E46" s="107">
        <v>8664.2999999999993</v>
      </c>
      <c r="F46" s="107">
        <v>8664.2000000000007</v>
      </c>
      <c r="G46" s="74">
        <f t="shared" ref="G46" si="10">SUM(F46-C46)</f>
        <v>5403.6</v>
      </c>
      <c r="H46" s="99">
        <f t="shared" ref="H46" si="11">F46/C46</f>
        <v>2.6572409985892169</v>
      </c>
      <c r="I46" s="99">
        <f t="shared" ref="I46" si="12">F46/E46</f>
        <v>0.99998845838671346</v>
      </c>
      <c r="J46" s="65"/>
      <c r="K46" s="15"/>
      <c r="L46" s="75">
        <f t="shared" si="3"/>
        <v>1.6572409985892169</v>
      </c>
      <c r="M46" s="21"/>
      <c r="N46" s="23"/>
      <c r="O46" s="22"/>
    </row>
    <row r="47" spans="1:16" s="4" customFormat="1" ht="91.5" customHeight="1" x14ac:dyDescent="0.25">
      <c r="A47" s="85" t="s">
        <v>17</v>
      </c>
      <c r="B47" s="86" t="s">
        <v>16</v>
      </c>
      <c r="C47" s="104">
        <v>52121.8</v>
      </c>
      <c r="D47" s="104">
        <v>42487.7</v>
      </c>
      <c r="E47" s="107">
        <v>42487.7</v>
      </c>
      <c r="F47" s="107">
        <v>38315.800000000003</v>
      </c>
      <c r="G47" s="74">
        <f t="shared" si="0"/>
        <v>-13806</v>
      </c>
      <c r="H47" s="99">
        <f t="shared" si="5"/>
        <v>0.73512042945562128</v>
      </c>
      <c r="I47" s="99">
        <f t="shared" si="6"/>
        <v>0.90180922949465392</v>
      </c>
      <c r="J47" s="77" t="s">
        <v>145</v>
      </c>
      <c r="K47" s="15"/>
      <c r="L47" s="75">
        <f t="shared" si="3"/>
        <v>-0.26487957054437872</v>
      </c>
      <c r="M47" s="21"/>
      <c r="N47" s="23"/>
      <c r="O47" s="22"/>
    </row>
    <row r="48" spans="1:16" s="4" customFormat="1" ht="40.5" customHeight="1" x14ac:dyDescent="0.25">
      <c r="A48" s="81" t="s">
        <v>15</v>
      </c>
      <c r="B48" s="82" t="s">
        <v>14</v>
      </c>
      <c r="C48" s="104">
        <v>124835.8</v>
      </c>
      <c r="D48" s="104">
        <v>122858.6</v>
      </c>
      <c r="E48" s="107">
        <v>122858.6</v>
      </c>
      <c r="F48" s="107">
        <v>121562</v>
      </c>
      <c r="G48" s="74">
        <f t="shared" si="0"/>
        <v>-3273.8000000000029</v>
      </c>
      <c r="H48" s="99">
        <f t="shared" si="5"/>
        <v>0.97377515103840406</v>
      </c>
      <c r="I48" s="99">
        <f t="shared" si="6"/>
        <v>0.98944640424032171</v>
      </c>
      <c r="J48" s="36"/>
      <c r="K48" s="15"/>
      <c r="L48" s="75">
        <f t="shared" si="3"/>
        <v>-2.6224848961595937E-2</v>
      </c>
      <c r="M48" s="21"/>
      <c r="O48" s="5"/>
      <c r="P48" s="6"/>
    </row>
    <row r="49" spans="1:16" s="18" customFormat="1" ht="23.25" customHeight="1" x14ac:dyDescent="0.25">
      <c r="A49" s="81" t="s">
        <v>13</v>
      </c>
      <c r="B49" s="82" t="s">
        <v>12</v>
      </c>
      <c r="C49" s="104">
        <v>3693</v>
      </c>
      <c r="D49" s="104">
        <v>3504.8</v>
      </c>
      <c r="E49" s="107">
        <v>3594.8</v>
      </c>
      <c r="F49" s="107">
        <v>3590.7</v>
      </c>
      <c r="G49" s="74">
        <f t="shared" si="0"/>
        <v>-102.30000000000018</v>
      </c>
      <c r="H49" s="99">
        <f t="shared" si="5"/>
        <v>0.97229894394800975</v>
      </c>
      <c r="I49" s="99">
        <f t="shared" si="6"/>
        <v>0.9988594636697451</v>
      </c>
      <c r="J49" s="36"/>
      <c r="K49" s="15"/>
      <c r="L49" s="75">
        <f t="shared" si="3"/>
        <v>-2.7701056051990247E-2</v>
      </c>
      <c r="M49" s="21"/>
      <c r="N49" s="20"/>
      <c r="O49" s="19"/>
      <c r="P49" s="6"/>
    </row>
    <row r="50" spans="1:16" s="4" customFormat="1" x14ac:dyDescent="0.25">
      <c r="A50" s="79" t="s">
        <v>11</v>
      </c>
      <c r="B50" s="80" t="s">
        <v>10</v>
      </c>
      <c r="C50" s="55">
        <f>SUM(C51:C53)</f>
        <v>319232.59999999998</v>
      </c>
      <c r="D50" s="55">
        <f t="shared" ref="D50:G50" si="13">SUM(D51:D53)</f>
        <v>272907.90000000002</v>
      </c>
      <c r="E50" s="55">
        <f t="shared" si="13"/>
        <v>272907.90000000002</v>
      </c>
      <c r="F50" s="55">
        <f t="shared" si="13"/>
        <v>269763.71000000002</v>
      </c>
      <c r="G50" s="55">
        <f t="shared" si="13"/>
        <v>-49468.889999999985</v>
      </c>
      <c r="H50" s="102">
        <f t="shared" si="5"/>
        <v>0.84503810074535002</v>
      </c>
      <c r="I50" s="102">
        <f t="shared" si="6"/>
        <v>0.98847893373552032</v>
      </c>
      <c r="J50" s="36"/>
      <c r="L50" s="75">
        <f t="shared" si="3"/>
        <v>-0.15496189925464998</v>
      </c>
      <c r="O50" s="5"/>
    </row>
    <row r="51" spans="1:16" s="4" customFormat="1" ht="41.25" customHeight="1" x14ac:dyDescent="0.25">
      <c r="A51" s="81" t="s">
        <v>97</v>
      </c>
      <c r="B51" s="82">
        <v>1101</v>
      </c>
      <c r="C51" s="104">
        <v>126047.4</v>
      </c>
      <c r="D51" s="104">
        <v>132990.39999999999</v>
      </c>
      <c r="E51" s="103">
        <v>132990.39999999999</v>
      </c>
      <c r="F51" s="103">
        <v>132990.01</v>
      </c>
      <c r="G51" s="73">
        <f t="shared" si="0"/>
        <v>6942.6100000000151</v>
      </c>
      <c r="H51" s="99">
        <f t="shared" si="5"/>
        <v>1.055079359034776</v>
      </c>
      <c r="I51" s="99">
        <f t="shared" si="6"/>
        <v>0.99999706745750083</v>
      </c>
      <c r="J51" s="52" t="s">
        <v>146</v>
      </c>
      <c r="K51" s="15"/>
      <c r="L51" s="75">
        <f t="shared" si="3"/>
        <v>5.507935903477601E-2</v>
      </c>
      <c r="M51" s="17"/>
      <c r="O51" s="5"/>
    </row>
    <row r="52" spans="1:16" s="4" customFormat="1" ht="54.75" customHeight="1" x14ac:dyDescent="0.25">
      <c r="A52" s="81" t="s">
        <v>9</v>
      </c>
      <c r="B52" s="82">
        <v>1102</v>
      </c>
      <c r="C52" s="104">
        <v>193185.2</v>
      </c>
      <c r="D52" s="104">
        <v>136681.60000000001</v>
      </c>
      <c r="E52" s="103">
        <v>136681.60000000001</v>
      </c>
      <c r="F52" s="103">
        <v>133775.70000000001</v>
      </c>
      <c r="G52" s="73">
        <f t="shared" si="0"/>
        <v>-59409.5</v>
      </c>
      <c r="H52" s="99">
        <f t="shared" si="5"/>
        <v>0.69247385410476581</v>
      </c>
      <c r="I52" s="99">
        <f t="shared" si="6"/>
        <v>0.9787396401563927</v>
      </c>
      <c r="J52" s="52" t="s">
        <v>125</v>
      </c>
      <c r="K52" s="15"/>
      <c r="L52" s="75">
        <f t="shared" si="3"/>
        <v>-0.30752614589523419</v>
      </c>
      <c r="M52" s="16"/>
      <c r="O52" s="5"/>
    </row>
    <row r="53" spans="1:16" s="4" customFormat="1" ht="54.75" customHeight="1" x14ac:dyDescent="0.25">
      <c r="A53" s="81" t="s">
        <v>120</v>
      </c>
      <c r="B53" s="82">
        <v>1103</v>
      </c>
      <c r="C53" s="104">
        <v>0</v>
      </c>
      <c r="D53" s="104">
        <v>3235.9</v>
      </c>
      <c r="E53" s="103">
        <v>3235.9</v>
      </c>
      <c r="F53" s="103">
        <v>2998</v>
      </c>
      <c r="G53" s="73">
        <f t="shared" ref="G53" si="14">SUM(F53-C53)</f>
        <v>2998</v>
      </c>
      <c r="H53" s="100" t="e">
        <f>F53/C53</f>
        <v>#DIV/0!</v>
      </c>
      <c r="I53" s="99">
        <f t="shared" ref="I53" si="15">F53/E53</f>
        <v>0.92648104082326399</v>
      </c>
      <c r="J53" s="52" t="s">
        <v>126</v>
      </c>
      <c r="K53" s="15"/>
      <c r="L53" s="75" t="e">
        <f t="shared" si="3"/>
        <v>#DIV/0!</v>
      </c>
      <c r="M53" s="16"/>
      <c r="O53" s="5"/>
    </row>
    <row r="54" spans="1:16" s="4" customFormat="1" x14ac:dyDescent="0.25">
      <c r="A54" s="79" t="s">
        <v>8</v>
      </c>
      <c r="B54" s="80" t="s">
        <v>7</v>
      </c>
      <c r="C54" s="41">
        <f>C55+C56</f>
        <v>16663.3</v>
      </c>
      <c r="D54" s="41">
        <f>D55+D56</f>
        <v>18846.900000000001</v>
      </c>
      <c r="E54" s="41">
        <f>E55+E56</f>
        <v>18846.900000000001</v>
      </c>
      <c r="F54" s="41">
        <f>F55+F56</f>
        <v>18822.150000000001</v>
      </c>
      <c r="G54" s="70">
        <f t="shared" si="0"/>
        <v>2158.8500000000022</v>
      </c>
      <c r="H54" s="102">
        <f t="shared" si="5"/>
        <v>1.1295571705484508</v>
      </c>
      <c r="I54" s="102">
        <f t="shared" si="6"/>
        <v>0.99868678668640465</v>
      </c>
      <c r="J54" s="36"/>
      <c r="L54" s="75">
        <f t="shared" si="3"/>
        <v>0.12955717054845084</v>
      </c>
      <c r="O54" s="5"/>
    </row>
    <row r="55" spans="1:16" s="4" customFormat="1" ht="33.75" customHeight="1" x14ac:dyDescent="0.25">
      <c r="A55" s="81" t="s">
        <v>96</v>
      </c>
      <c r="B55" s="82">
        <v>1201</v>
      </c>
      <c r="C55" s="104">
        <v>6300</v>
      </c>
      <c r="D55" s="104">
        <v>3449.3</v>
      </c>
      <c r="E55" s="108">
        <v>3449.3</v>
      </c>
      <c r="F55" s="108">
        <v>3449.25</v>
      </c>
      <c r="G55" s="74">
        <f t="shared" si="0"/>
        <v>-2850.75</v>
      </c>
      <c r="H55" s="99">
        <f t="shared" si="5"/>
        <v>0.54749999999999999</v>
      </c>
      <c r="I55" s="99">
        <f t="shared" si="6"/>
        <v>0.99998550430522126</v>
      </c>
      <c r="J55" s="52" t="s">
        <v>127</v>
      </c>
      <c r="L55" s="75">
        <f t="shared" si="3"/>
        <v>-0.45250000000000001</v>
      </c>
      <c r="O55" s="5"/>
    </row>
    <row r="56" spans="1:16" s="4" customFormat="1" ht="30" customHeight="1" x14ac:dyDescent="0.25">
      <c r="A56" s="81" t="s">
        <v>6</v>
      </c>
      <c r="B56" s="88" t="s">
        <v>5</v>
      </c>
      <c r="C56" s="104">
        <v>10363.299999999999</v>
      </c>
      <c r="D56" s="104">
        <v>15397.6</v>
      </c>
      <c r="E56" s="108">
        <v>15397.6</v>
      </c>
      <c r="F56" s="108">
        <v>15372.9</v>
      </c>
      <c r="G56" s="74">
        <f t="shared" si="0"/>
        <v>5009.6000000000004</v>
      </c>
      <c r="H56" s="99">
        <f t="shared" si="5"/>
        <v>1.4833981453784026</v>
      </c>
      <c r="I56" s="99">
        <f t="shared" si="6"/>
        <v>0.99839585389930896</v>
      </c>
      <c r="J56" s="52" t="s">
        <v>147</v>
      </c>
      <c r="K56" s="15"/>
      <c r="L56" s="75">
        <f t="shared" si="3"/>
        <v>0.48339814537840264</v>
      </c>
      <c r="O56" s="5"/>
    </row>
    <row r="57" spans="1:16" s="4" customFormat="1" ht="31.5" x14ac:dyDescent="0.25">
      <c r="A57" s="79" t="s">
        <v>4</v>
      </c>
      <c r="B57" s="80" t="s">
        <v>3</v>
      </c>
      <c r="C57" s="109">
        <f>C58</f>
        <v>500</v>
      </c>
      <c r="D57" s="109">
        <f>D58</f>
        <v>0</v>
      </c>
      <c r="E57" s="109">
        <f>E58</f>
        <v>0</v>
      </c>
      <c r="F57" s="109">
        <f>F58</f>
        <v>0</v>
      </c>
      <c r="G57" s="94">
        <f t="shared" si="0"/>
        <v>-500</v>
      </c>
      <c r="H57" s="102">
        <f t="shared" si="5"/>
        <v>0</v>
      </c>
      <c r="I57" s="102"/>
      <c r="J57" s="36"/>
      <c r="L57" s="75">
        <f t="shared" si="3"/>
        <v>-1</v>
      </c>
      <c r="O57" s="5"/>
    </row>
    <row r="58" spans="1:16" s="4" customFormat="1" ht="31.5" x14ac:dyDescent="0.25">
      <c r="A58" s="81" t="s">
        <v>2</v>
      </c>
      <c r="B58" s="82" t="s">
        <v>1</v>
      </c>
      <c r="C58" s="110">
        <v>500</v>
      </c>
      <c r="D58" s="111">
        <v>0</v>
      </c>
      <c r="E58" s="111">
        <v>0</v>
      </c>
      <c r="F58" s="111">
        <v>0</v>
      </c>
      <c r="G58" s="74">
        <f t="shared" si="0"/>
        <v>-500</v>
      </c>
      <c r="H58" s="99">
        <f t="shared" si="5"/>
        <v>0</v>
      </c>
      <c r="I58" s="99"/>
      <c r="J58" s="95" t="s">
        <v>98</v>
      </c>
      <c r="K58" s="15"/>
      <c r="L58" s="75">
        <f t="shared" si="3"/>
        <v>-1</v>
      </c>
      <c r="M58" s="14"/>
      <c r="O58" s="5"/>
    </row>
    <row r="59" spans="1:16" s="4" customFormat="1" x14ac:dyDescent="0.25">
      <c r="A59" s="51" t="s">
        <v>0</v>
      </c>
      <c r="B59" s="68"/>
      <c r="C59" s="41">
        <f>C6+C15+C17+C20+C27+C32+C34+C41+C44+C50+C54+C57</f>
        <v>3969942.5000000005</v>
      </c>
      <c r="D59" s="41">
        <f>D6+D15+D17+D20+D27+D32+D34+D41+D44+D50+D54+D57</f>
        <v>4287401.5</v>
      </c>
      <c r="E59" s="41">
        <f>E6+E15+E17+E20+E27+E32+E34+E41+E44+E50+E54+E57</f>
        <v>4287016.7</v>
      </c>
      <c r="F59" s="41">
        <f>F6+F15+F17+F20+F27+F32+F34+F41+F44+F50+F54+F57</f>
        <v>4186492.6599999997</v>
      </c>
      <c r="G59" s="70">
        <f t="shared" si="0"/>
        <v>216550.15999999922</v>
      </c>
      <c r="H59" s="102">
        <f t="shared" si="5"/>
        <v>1.0545474298431272</v>
      </c>
      <c r="I59" s="102">
        <f t="shared" si="6"/>
        <v>0.97655151658261552</v>
      </c>
      <c r="J59" s="52"/>
      <c r="L59" s="75">
        <f t="shared" si="3"/>
        <v>5.4547429843127215E-2</v>
      </c>
      <c r="O59" s="5"/>
    </row>
    <row r="60" spans="1:16" s="4" customFormat="1" x14ac:dyDescent="0.25">
      <c r="A60" s="12"/>
      <c r="B60" s="11"/>
      <c r="C60" s="10"/>
      <c r="D60" s="9"/>
      <c r="E60" s="9"/>
      <c r="F60" s="9"/>
      <c r="G60" s="9"/>
      <c r="H60" s="8"/>
      <c r="I60" s="8"/>
      <c r="J60" s="35"/>
      <c r="L60" s="6"/>
      <c r="O60" s="5"/>
    </row>
    <row r="61" spans="1:16" s="4" customFormat="1" x14ac:dyDescent="0.25">
      <c r="A61" s="7"/>
      <c r="B61" s="42"/>
      <c r="C61" s="43"/>
      <c r="D61" s="44"/>
      <c r="E61" s="44"/>
      <c r="F61" s="44"/>
      <c r="G61" s="44"/>
      <c r="H61" s="39"/>
      <c r="I61" s="39"/>
      <c r="J61" s="35"/>
      <c r="L61" s="6"/>
      <c r="O61" s="5"/>
    </row>
    <row r="62" spans="1:16" s="4" customFormat="1" ht="15.75" customHeight="1" x14ac:dyDescent="0.25">
      <c r="A62" s="54" t="s">
        <v>121</v>
      </c>
      <c r="B62" s="54"/>
      <c r="C62" s="54"/>
      <c r="D62" s="54"/>
      <c r="E62" s="54"/>
      <c r="F62" s="54"/>
      <c r="G62" s="54"/>
      <c r="H62" s="54"/>
      <c r="I62" s="54"/>
      <c r="J62" s="54"/>
      <c r="L62" s="6"/>
      <c r="O62" s="5"/>
    </row>
    <row r="63" spans="1:16" s="4" customFormat="1" x14ac:dyDescent="0.25">
      <c r="A63" s="7"/>
      <c r="B63" s="42"/>
      <c r="C63" s="43"/>
      <c r="D63" s="45"/>
      <c r="E63" s="45"/>
      <c r="F63" s="38"/>
      <c r="G63" s="38"/>
      <c r="H63" s="39"/>
      <c r="I63" s="39"/>
      <c r="J63" s="35"/>
      <c r="L63" s="6"/>
      <c r="O63" s="5"/>
    </row>
    <row r="64" spans="1:16" s="4" customFormat="1" x14ac:dyDescent="0.25">
      <c r="B64" s="42"/>
      <c r="C64" s="43"/>
      <c r="D64" s="45"/>
      <c r="E64" s="45"/>
      <c r="F64" s="38"/>
      <c r="G64" s="38"/>
      <c r="H64" s="39"/>
      <c r="I64" s="39"/>
      <c r="J64" s="35"/>
      <c r="L64" s="6"/>
      <c r="O64" s="5"/>
    </row>
    <row r="65" spans="2:15" s="4" customFormat="1" x14ac:dyDescent="0.25">
      <c r="B65" s="42"/>
      <c r="C65" s="43"/>
      <c r="D65" s="45"/>
      <c r="E65" s="45"/>
      <c r="F65" s="38"/>
      <c r="G65" s="38"/>
      <c r="H65" s="39"/>
      <c r="I65" s="39"/>
      <c r="J65" s="35"/>
      <c r="L65" s="6"/>
      <c r="O65" s="5"/>
    </row>
    <row r="66" spans="2:15" s="4" customFormat="1" x14ac:dyDescent="0.25">
      <c r="B66" s="42"/>
      <c r="C66" s="43"/>
      <c r="D66" s="45"/>
      <c r="E66" s="45"/>
      <c r="F66" s="38"/>
      <c r="G66" s="38"/>
      <c r="H66" s="39"/>
      <c r="I66" s="39"/>
      <c r="J66" s="35"/>
      <c r="L66" s="6"/>
      <c r="O66" s="5"/>
    </row>
    <row r="67" spans="2:15" s="4" customFormat="1" x14ac:dyDescent="0.25">
      <c r="B67" s="42"/>
      <c r="C67" s="43"/>
      <c r="D67" s="45"/>
      <c r="E67" s="45"/>
      <c r="F67" s="38"/>
      <c r="G67" s="38"/>
      <c r="H67" s="39"/>
      <c r="I67" s="39"/>
      <c r="J67" s="35"/>
      <c r="L67" s="6"/>
      <c r="O67" s="5"/>
    </row>
  </sheetData>
  <mergeCells count="9">
    <mergeCell ref="B3:B4"/>
    <mergeCell ref="H3:I3"/>
    <mergeCell ref="A2:H2"/>
    <mergeCell ref="A1:B1"/>
    <mergeCell ref="C1:D1"/>
    <mergeCell ref="C3:E3"/>
    <mergeCell ref="F3:F4"/>
    <mergeCell ref="G3:G4"/>
    <mergeCell ref="A3:A4"/>
  </mergeCells>
  <pageMargins left="0" right="0" top="0" bottom="0" header="0.31496062992125984" footer="0.31496062992125984"/>
  <pageSetup paperSize="9" scale="5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2021-02-17T22:40:40Z</cp:lastPrinted>
  <dcterms:created xsi:type="dcterms:W3CDTF">2017-04-27T06:04:43Z</dcterms:created>
  <dcterms:modified xsi:type="dcterms:W3CDTF">2021-02-17T22:59:18Z</dcterms:modified>
</cp:coreProperties>
</file>