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filterPrivacy="1" defaultThemeVersion="124226"/>
  <xr:revisionPtr revIDLastSave="0" documentId="13_ncr:1_{8984801E-75A2-42FA-9225-1ADA73F22343}" xr6:coauthVersionLast="45" xr6:coauthVersionMax="45" xr10:uidLastSave="{00000000-0000-0000-0000-000000000000}"/>
  <bookViews>
    <workbookView xWindow="1170" yWindow="1170" windowWidth="27420" windowHeight="14760" xr2:uid="{00000000-000D-0000-FFFF-FFFF00000000}"/>
  </bookViews>
  <sheets>
    <sheet name="для размещения на сайте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" i="1" l="1"/>
  <c r="M10" i="1"/>
  <c r="K10" i="1"/>
  <c r="Q19" i="1"/>
  <c r="P19" i="1"/>
  <c r="O19" i="1"/>
  <c r="N19" i="1"/>
  <c r="J19" i="1"/>
  <c r="I19" i="1"/>
  <c r="G19" i="1"/>
  <c r="J41" i="1" l="1"/>
  <c r="J40" i="1"/>
  <c r="H41" i="1"/>
  <c r="T38" i="1"/>
  <c r="S38" i="1"/>
  <c r="T32" i="1"/>
  <c r="S32" i="1"/>
  <c r="T30" i="1"/>
  <c r="S30" i="1"/>
  <c r="S27" i="1"/>
  <c r="T27" i="1"/>
  <c r="S24" i="1"/>
  <c r="T24" i="1"/>
  <c r="T21" i="1"/>
  <c r="S21" i="1"/>
  <c r="L20" i="1"/>
  <c r="M20" i="1"/>
  <c r="G34" i="1"/>
  <c r="H34" i="1"/>
  <c r="I34" i="1"/>
  <c r="J34" i="1"/>
  <c r="N34" i="1"/>
  <c r="O34" i="1"/>
  <c r="P34" i="1"/>
  <c r="Q34" i="1"/>
  <c r="K33" i="1"/>
  <c r="K32" i="1"/>
  <c r="K31" i="1"/>
  <c r="K30" i="1"/>
  <c r="K24" i="1"/>
  <c r="K23" i="1"/>
  <c r="K20" i="1" s="1"/>
  <c r="O20" i="1" s="1"/>
  <c r="K22" i="1"/>
  <c r="D36" i="1"/>
  <c r="D33" i="1"/>
  <c r="D32" i="1"/>
  <c r="D24" i="1"/>
  <c r="D23" i="1"/>
  <c r="D22" i="1"/>
  <c r="N11" i="1" l="1"/>
  <c r="I11" i="1"/>
  <c r="G11" i="1"/>
  <c r="O41" i="1" l="1"/>
  <c r="N41" i="1"/>
  <c r="O39" i="1"/>
  <c r="O40" i="1"/>
  <c r="P41" i="1"/>
  <c r="Q41" i="1"/>
  <c r="G41" i="1"/>
  <c r="I41" i="1"/>
  <c r="G23" i="1"/>
  <c r="J23" i="1" l="1"/>
  <c r="I23" i="1"/>
  <c r="H23" i="1"/>
  <c r="K9" i="1"/>
  <c r="H40" i="1" l="1"/>
  <c r="Q11" i="1" l="1"/>
  <c r="P11" i="1"/>
  <c r="O11" i="1"/>
  <c r="J11" i="1"/>
  <c r="H11" i="1"/>
  <c r="N35" i="1" l="1"/>
  <c r="O35" i="1"/>
  <c r="P35" i="1"/>
  <c r="G35" i="1"/>
  <c r="H35" i="1"/>
  <c r="I35" i="1"/>
  <c r="Q36" i="1"/>
  <c r="P36" i="1"/>
  <c r="O36" i="1"/>
  <c r="N36" i="1"/>
  <c r="Q33" i="1"/>
  <c r="P33" i="1"/>
  <c r="O33" i="1"/>
  <c r="N33" i="1"/>
  <c r="Q32" i="1"/>
  <c r="P32" i="1"/>
  <c r="O32" i="1"/>
  <c r="N32" i="1"/>
  <c r="Q31" i="1"/>
  <c r="P31" i="1"/>
  <c r="O31" i="1"/>
  <c r="N31" i="1"/>
  <c r="Q30" i="1"/>
  <c r="P30" i="1"/>
  <c r="O30" i="1"/>
  <c r="N30" i="1"/>
  <c r="Q29" i="1"/>
  <c r="P29" i="1"/>
  <c r="O29" i="1"/>
  <c r="N29" i="1"/>
  <c r="Q28" i="1"/>
  <c r="P28" i="1"/>
  <c r="O28" i="1"/>
  <c r="N28" i="1"/>
  <c r="Q27" i="1"/>
  <c r="P27" i="1"/>
  <c r="O27" i="1"/>
  <c r="N27" i="1"/>
  <c r="Q26" i="1"/>
  <c r="P26" i="1"/>
  <c r="O26" i="1"/>
  <c r="N26" i="1"/>
  <c r="Q25" i="1"/>
  <c r="P25" i="1"/>
  <c r="O25" i="1"/>
  <c r="N25" i="1"/>
  <c r="Q24" i="1"/>
  <c r="P24" i="1"/>
  <c r="O24" i="1"/>
  <c r="N24" i="1"/>
  <c r="P23" i="1"/>
  <c r="N23" i="1"/>
  <c r="Q22" i="1"/>
  <c r="P22" i="1"/>
  <c r="N22" i="1"/>
  <c r="P37" i="1"/>
  <c r="N37" i="1"/>
  <c r="P21" i="1"/>
  <c r="H36" i="1"/>
  <c r="G36" i="1"/>
  <c r="J33" i="1"/>
  <c r="I33" i="1"/>
  <c r="H33" i="1"/>
  <c r="G33" i="1"/>
  <c r="J32" i="1"/>
  <c r="I32" i="1"/>
  <c r="H32" i="1"/>
  <c r="G32" i="1"/>
  <c r="J31" i="1"/>
  <c r="I31" i="1"/>
  <c r="H31" i="1"/>
  <c r="G31" i="1"/>
  <c r="J30" i="1"/>
  <c r="I30" i="1"/>
  <c r="H30" i="1"/>
  <c r="G30" i="1"/>
  <c r="J29" i="1"/>
  <c r="I29" i="1"/>
  <c r="H29" i="1"/>
  <c r="G29" i="1"/>
  <c r="J28" i="1"/>
  <c r="I28" i="1"/>
  <c r="H28" i="1"/>
  <c r="G28" i="1"/>
  <c r="J27" i="1"/>
  <c r="I27" i="1"/>
  <c r="H27" i="1"/>
  <c r="G27" i="1"/>
  <c r="J26" i="1"/>
  <c r="I26" i="1"/>
  <c r="H26" i="1"/>
  <c r="G26" i="1"/>
  <c r="J25" i="1"/>
  <c r="I25" i="1"/>
  <c r="H25" i="1"/>
  <c r="G25" i="1"/>
  <c r="J24" i="1"/>
  <c r="I24" i="1"/>
  <c r="J22" i="1"/>
  <c r="I22" i="1"/>
  <c r="G22" i="1"/>
  <c r="J37" i="1"/>
  <c r="I37" i="1"/>
  <c r="G37" i="1"/>
  <c r="J21" i="1"/>
  <c r="I21" i="1"/>
  <c r="G21" i="1"/>
  <c r="I36" i="1" l="1"/>
  <c r="J36" i="1"/>
  <c r="G24" i="1" l="1"/>
  <c r="H24" i="1"/>
  <c r="P12" i="1" l="1"/>
  <c r="O12" i="1"/>
  <c r="N13" i="1"/>
  <c r="O13" i="1"/>
  <c r="P13" i="1"/>
  <c r="Q13" i="1"/>
  <c r="N14" i="1"/>
  <c r="O14" i="1"/>
  <c r="P14" i="1"/>
  <c r="Q14" i="1"/>
  <c r="N15" i="1"/>
  <c r="O15" i="1"/>
  <c r="P15" i="1"/>
  <c r="Q15" i="1"/>
  <c r="N16" i="1"/>
  <c r="O16" i="1"/>
  <c r="P16" i="1"/>
  <c r="Q16" i="1"/>
  <c r="N18" i="1"/>
  <c r="O18" i="1"/>
  <c r="P18" i="1"/>
  <c r="Q18" i="1"/>
  <c r="J17" i="1"/>
  <c r="G12" i="1"/>
  <c r="H12" i="1"/>
  <c r="I12" i="1"/>
  <c r="J12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G18" i="1"/>
  <c r="H18" i="1"/>
  <c r="I18" i="1"/>
  <c r="J18" i="1"/>
  <c r="M9" i="1" l="1"/>
  <c r="I17" i="1"/>
  <c r="Q17" i="1"/>
  <c r="Q20" i="1"/>
  <c r="P20" i="1"/>
  <c r="L9" i="1"/>
  <c r="H17" i="1"/>
  <c r="P17" i="1"/>
  <c r="O17" i="1"/>
  <c r="N17" i="1"/>
  <c r="N12" i="1"/>
  <c r="Q12" i="1"/>
  <c r="Q39" i="1"/>
  <c r="Q40" i="1"/>
  <c r="Q38" i="1"/>
  <c r="P39" i="1"/>
  <c r="P40" i="1"/>
  <c r="P38" i="1"/>
  <c r="N39" i="1"/>
  <c r="N40" i="1"/>
  <c r="O38" i="1"/>
  <c r="N38" i="1"/>
  <c r="J39" i="1"/>
  <c r="I39" i="1"/>
  <c r="I40" i="1"/>
  <c r="Q10" i="1" l="1"/>
  <c r="P10" i="1"/>
  <c r="P9" i="1"/>
  <c r="O10" i="1"/>
  <c r="N10" i="1"/>
  <c r="Q9" i="1"/>
  <c r="J38" i="1"/>
  <c r="I38" i="1"/>
  <c r="H39" i="1"/>
  <c r="H38" i="1"/>
  <c r="G39" i="1"/>
  <c r="G40" i="1"/>
  <c r="G38" i="1"/>
  <c r="N21" i="1"/>
  <c r="O9" i="1"/>
  <c r="N20" i="1"/>
  <c r="N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F11" authorId="0" shapeId="0" xr:uid="{00000000-0006-0000-0000-000001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F17" authorId="0" shapeId="0" xr:uid="{00000000-0006-0000-0000-000002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K18" authorId="0" shapeId="0" xr:uid="{00000000-0006-0000-0000-000003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18" authorId="0" shapeId="0" xr:uid="{00000000-0006-0000-0000-000004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K19" authorId="0" shapeId="0" xr:uid="{00000000-0006-0000-0000-000005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19" authorId="0" shapeId="0" xr:uid="{00000000-0006-0000-0000-000006000000}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</commentList>
</comments>
</file>

<file path=xl/sharedStrings.xml><?xml version="1.0" encoding="utf-8"?>
<sst xmlns="http://schemas.openxmlformats.org/spreadsheetml/2006/main" count="121" uniqueCount="66">
  <si>
    <t>Наименование муниципальной услуги</t>
  </si>
  <si>
    <t>Организация отдыха детей и молодежи</t>
  </si>
  <si>
    <t>Предоставление питания</t>
  </si>
  <si>
    <t>Единица измерения муниципальной услуги</t>
  </si>
  <si>
    <t>Сравнение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</si>
  <si>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</si>
  <si>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</si>
  <si>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</si>
  <si>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</si>
  <si>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</si>
  <si>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</si>
  <si>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</si>
  <si>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</si>
  <si>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</si>
  <si>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</si>
  <si>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</si>
  <si>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число зрителей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</si>
  <si>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</si>
  <si>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</si>
  <si>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</si>
  <si>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</si>
  <si>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</si>
  <si>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</si>
  <si>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</si>
  <si>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</si>
  <si>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</si>
  <si>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</si>
  <si>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</si>
  <si>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</si>
  <si>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</si>
  <si>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</si>
  <si>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</si>
  <si>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</si>
  <si>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</si>
  <si>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</si>
  <si>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</si>
  <si>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</si>
  <si>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</si>
  <si>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</si>
  <si>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</si>
  <si>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</si>
  <si>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</si>
  <si>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</si>
  <si>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</si>
  <si>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</si>
  <si>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</si>
  <si>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</si>
  <si>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</si>
  <si>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</si>
  <si>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</si>
  <si>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</si>
  <si>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 меропрятий </t>
  </si>
  <si>
    <t xml:space="preserve">Сведения о выполненных в 2019 году объемах муниципальных заданий на оказание муниципальных услуг (работ), объемах субсидий на их финансовое обеспечение выполнения муниципальных заданий </t>
  </si>
  <si>
    <t>2018 год (факт)</t>
  </si>
  <si>
    <t>2019 (план)</t>
  </si>
  <si>
    <t>2019 (факт)</t>
  </si>
  <si>
    <t>к 2018 году</t>
  </si>
  <si>
    <t>к 2019 году (плану)</t>
  </si>
  <si>
    <t>2019 год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</si>
  <si>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</si>
  <si>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</si>
  <si>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</si>
  <si>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количество занимающихся</t>
  </si>
  <si>
    <t>пл</t>
  </si>
  <si>
    <t>кр</t>
  </si>
  <si>
    <t>Содержание детей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</si>
</sst>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2" fillId="0" borderId="0" xfId="0" applyFont="1"/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1" xfId="0" applyFont="1" applyFill="1" applyBorder="1" applyAlignment="1">
      <alignment horizontal="center" vertical="top"/>
    </xf>
    <xf numFmtId="0" fontId="11" fillId="0" borderId="0" xfId="0" applyFont="1"/>
    <xf numFmtId="165" fontId="0" fillId="0" borderId="1" xfId="0" applyNumberFormat="1" applyBorder="1" applyAlignment="1"/>
    <xf numFmtId="0" fontId="0" fillId="0" borderId="1" xfId="0" applyBorder="1" applyAlignment="1"/>
    <xf numFmtId="165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5" fillId="0" borderId="1" xfId="0" applyFont="1" applyFill="1" applyBorder="1" applyAlignment="1">
      <alignment vertical="top" wrapText="1"/>
    </xf>
    <xf numFmtId="0" fontId="7" fillId="0" borderId="0" xfId="0" applyFont="1" applyFill="1" applyAlignment="1">
      <alignment horizontal="center"/>
    </xf>
    <xf numFmtId="0" fontId="0" fillId="0" borderId="0" xfId="0" applyFont="1" applyFill="1" applyAlignment="1"/>
    <xf numFmtId="0" fontId="0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4" fillId="0" borderId="8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/>
    </xf>
    <xf numFmtId="0" fontId="6" fillId="0" borderId="1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vertical="center" wrapText="1"/>
    </xf>
    <xf numFmtId="0" fontId="4" fillId="0" borderId="13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3" fontId="5" fillId="0" borderId="2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3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top"/>
    </xf>
    <xf numFmtId="0" fontId="5" fillId="0" borderId="1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left" vertical="top" wrapText="1"/>
    </xf>
    <xf numFmtId="165" fontId="5" fillId="0" borderId="1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T46"/>
  <sheetViews>
    <sheetView tabSelected="1" zoomScale="80" zoomScaleNormal="80" zoomScaleSheetLayoutView="100" workbookViewId="0">
      <pane xSplit="3" ySplit="8" topLeftCell="D35" activePane="bottomRight" state="frozen"/>
      <selection pane="topRight" activeCell="D1" sqref="D1"/>
      <selection pane="bottomLeft" activeCell="A9" sqref="A9"/>
      <selection pane="bottomRight" activeCell="K38" sqref="K38"/>
    </sheetView>
  </sheetViews>
  <sheetFormatPr defaultRowHeight="15" x14ac:dyDescent="0.25"/>
  <cols>
    <col min="1" max="1" width="4.5703125" customWidth="1"/>
    <col min="2" max="2" width="58.140625" customWidth="1"/>
    <col min="3" max="3" width="17.7109375" customWidth="1"/>
    <col min="4" max="4" width="16.42578125" customWidth="1"/>
    <col min="5" max="5" width="16.5703125" customWidth="1"/>
    <col min="6" max="6" width="16.7109375" customWidth="1"/>
    <col min="7" max="7" width="15.42578125" customWidth="1"/>
    <col min="8" max="8" width="13.140625" customWidth="1"/>
    <col min="9" max="9" width="15.7109375" customWidth="1"/>
    <col min="10" max="10" width="15.42578125" customWidth="1"/>
    <col min="11" max="11" width="16" bestFit="1" customWidth="1"/>
    <col min="12" max="12" width="14.5703125" bestFit="1" customWidth="1"/>
    <col min="13" max="14" width="12.42578125" bestFit="1" customWidth="1"/>
    <col min="15" max="15" width="10.42578125" customWidth="1"/>
    <col min="16" max="16" width="12.42578125" bestFit="1" customWidth="1"/>
    <col min="17" max="17" width="9.7109375" customWidth="1"/>
    <col min="19" max="19" width="13.5703125" customWidth="1"/>
    <col min="20" max="20" width="13.85546875" customWidth="1"/>
  </cols>
  <sheetData>
    <row r="2" spans="1:17" ht="15.75" x14ac:dyDescent="0.25">
      <c r="A2" s="11" t="s">
        <v>52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6.5" thickBot="1" x14ac:dyDescent="0.3">
      <c r="A3" s="13"/>
      <c r="B3" s="14"/>
      <c r="C3" s="14"/>
      <c r="D3" s="15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17" ht="33.75" customHeight="1" x14ac:dyDescent="0.25">
      <c r="A4" s="16" t="s">
        <v>8</v>
      </c>
      <c r="B4" s="17" t="s">
        <v>0</v>
      </c>
      <c r="C4" s="17" t="s">
        <v>3</v>
      </c>
      <c r="D4" s="18" t="s">
        <v>10</v>
      </c>
      <c r="E4" s="19"/>
      <c r="F4" s="19"/>
      <c r="G4" s="19"/>
      <c r="H4" s="19"/>
      <c r="I4" s="19"/>
      <c r="J4" s="19"/>
      <c r="K4" s="18" t="s">
        <v>11</v>
      </c>
      <c r="L4" s="19"/>
      <c r="M4" s="19"/>
      <c r="N4" s="19"/>
      <c r="O4" s="19"/>
      <c r="P4" s="19"/>
      <c r="Q4" s="19"/>
    </row>
    <row r="5" spans="1:17" ht="20.100000000000001" customHeight="1" x14ac:dyDescent="0.25">
      <c r="A5" s="20"/>
      <c r="B5" s="21"/>
      <c r="C5" s="21"/>
      <c r="D5" s="22" t="s">
        <v>53</v>
      </c>
      <c r="E5" s="23" t="s">
        <v>58</v>
      </c>
      <c r="F5" s="24"/>
      <c r="G5" s="24"/>
      <c r="H5" s="24"/>
      <c r="I5" s="24"/>
      <c r="J5" s="25"/>
      <c r="K5" s="22" t="s">
        <v>53</v>
      </c>
      <c r="L5" s="26" t="s">
        <v>58</v>
      </c>
      <c r="M5" s="27"/>
      <c r="N5" s="27"/>
      <c r="O5" s="27"/>
      <c r="P5" s="27"/>
      <c r="Q5" s="28"/>
    </row>
    <row r="6" spans="1:17" ht="20.100000000000001" customHeight="1" x14ac:dyDescent="0.25">
      <c r="A6" s="20"/>
      <c r="B6" s="21"/>
      <c r="C6" s="21"/>
      <c r="D6" s="29"/>
      <c r="E6" s="30" t="s">
        <v>54</v>
      </c>
      <c r="F6" s="31" t="s">
        <v>55</v>
      </c>
      <c r="G6" s="31" t="s">
        <v>4</v>
      </c>
      <c r="H6" s="32"/>
      <c r="I6" s="32"/>
      <c r="J6" s="32"/>
      <c r="K6" s="29"/>
      <c r="L6" s="30" t="s">
        <v>54</v>
      </c>
      <c r="M6" s="31" t="s">
        <v>55</v>
      </c>
      <c r="N6" s="31" t="s">
        <v>4</v>
      </c>
      <c r="O6" s="32"/>
      <c r="P6" s="32"/>
      <c r="Q6" s="32"/>
    </row>
    <row r="7" spans="1:17" ht="42" customHeight="1" x14ac:dyDescent="0.25">
      <c r="A7" s="20"/>
      <c r="B7" s="33"/>
      <c r="C7" s="34"/>
      <c r="D7" s="29"/>
      <c r="E7" s="35"/>
      <c r="F7" s="32"/>
      <c r="G7" s="31" t="s">
        <v>56</v>
      </c>
      <c r="H7" s="32"/>
      <c r="I7" s="31" t="s">
        <v>57</v>
      </c>
      <c r="J7" s="32"/>
      <c r="K7" s="29"/>
      <c r="L7" s="35"/>
      <c r="M7" s="32"/>
      <c r="N7" s="31" t="s">
        <v>56</v>
      </c>
      <c r="O7" s="32"/>
      <c r="P7" s="31" t="s">
        <v>57</v>
      </c>
      <c r="Q7" s="32"/>
    </row>
    <row r="8" spans="1:17" ht="35.25" customHeight="1" thickBot="1" x14ac:dyDescent="0.3">
      <c r="A8" s="36"/>
      <c r="B8" s="37"/>
      <c r="C8" s="38"/>
      <c r="D8" s="39" t="s">
        <v>40</v>
      </c>
      <c r="E8" s="40" t="s">
        <v>40</v>
      </c>
      <c r="F8" s="40" t="s">
        <v>40</v>
      </c>
      <c r="G8" s="40" t="s">
        <v>40</v>
      </c>
      <c r="H8" s="40" t="s">
        <v>5</v>
      </c>
      <c r="I8" s="40" t="s">
        <v>40</v>
      </c>
      <c r="J8" s="40" t="s">
        <v>5</v>
      </c>
      <c r="K8" s="41" t="s">
        <v>49</v>
      </c>
      <c r="L8" s="40" t="s">
        <v>49</v>
      </c>
      <c r="M8" s="40" t="s">
        <v>49</v>
      </c>
      <c r="N8" s="40" t="s">
        <v>49</v>
      </c>
      <c r="O8" s="40" t="s">
        <v>5</v>
      </c>
      <c r="P8" s="40" t="s">
        <v>49</v>
      </c>
      <c r="Q8" s="40" t="s">
        <v>5</v>
      </c>
    </row>
    <row r="9" spans="1:17" ht="68.25" customHeight="1" x14ac:dyDescent="0.25">
      <c r="A9" s="42"/>
      <c r="B9" s="43" t="s">
        <v>42</v>
      </c>
      <c r="C9" s="44"/>
      <c r="D9" s="45" t="s">
        <v>47</v>
      </c>
      <c r="E9" s="45" t="s">
        <v>47</v>
      </c>
      <c r="F9" s="45" t="s">
        <v>47</v>
      </c>
      <c r="G9" s="45" t="s">
        <v>47</v>
      </c>
      <c r="H9" s="45" t="s">
        <v>47</v>
      </c>
      <c r="I9" s="45" t="s">
        <v>47</v>
      </c>
      <c r="J9" s="45" t="s">
        <v>47</v>
      </c>
      <c r="K9" s="46">
        <f t="shared" ref="K9" si="0">SUM(K10+K20)</f>
        <v>1284603.5</v>
      </c>
      <c r="L9" s="46">
        <f t="shared" ref="L9:M9" si="1">SUM(L10+L20)</f>
        <v>1613465.5000000002</v>
      </c>
      <c r="M9" s="46">
        <f t="shared" si="1"/>
        <v>1613465.5</v>
      </c>
      <c r="N9" s="47">
        <f>SUM(M9-K9)</f>
        <v>328862</v>
      </c>
      <c r="O9" s="47">
        <f>SUM(M9/K9)*100</f>
        <v>125.60027276899059</v>
      </c>
      <c r="P9" s="47">
        <f>SUM(M9-L9)</f>
        <v>-2.3283064365386963E-10</v>
      </c>
      <c r="Q9" s="47">
        <f>SUM(M9/L9)*100</f>
        <v>99.999999999999986</v>
      </c>
    </row>
    <row r="10" spans="1:17" ht="35.25" customHeight="1" x14ac:dyDescent="0.25">
      <c r="A10" s="48" t="s">
        <v>45</v>
      </c>
      <c r="B10" s="49" t="s">
        <v>43</v>
      </c>
      <c r="C10" s="50"/>
      <c r="D10" s="45" t="s">
        <v>47</v>
      </c>
      <c r="E10" s="45" t="s">
        <v>47</v>
      </c>
      <c r="F10" s="45" t="s">
        <v>47</v>
      </c>
      <c r="G10" s="45" t="s">
        <v>47</v>
      </c>
      <c r="H10" s="45" t="s">
        <v>47</v>
      </c>
      <c r="I10" s="45" t="s">
        <v>47</v>
      </c>
      <c r="J10" s="45" t="s">
        <v>47</v>
      </c>
      <c r="K10" s="51">
        <f>SUM(K11+K12+K13+K14+K15+K16+K17+K18+K19)</f>
        <v>1042598.7999999999</v>
      </c>
      <c r="L10" s="51">
        <f t="shared" ref="L10:M10" si="2">SUM(L11+L12+L13+L14+L15+L16+L17+L18+L19)</f>
        <v>1300241.4000000001</v>
      </c>
      <c r="M10" s="51">
        <f t="shared" si="2"/>
        <v>1300241.3999999999</v>
      </c>
      <c r="N10" s="47">
        <f>SUM(M10-K10)</f>
        <v>257642.59999999998</v>
      </c>
      <c r="O10" s="47">
        <f>SUM(M10/K10)*100</f>
        <v>124.71157649519643</v>
      </c>
      <c r="P10" s="47">
        <f>SUM(M10-L10)</f>
        <v>-2.3283064365386963E-10</v>
      </c>
      <c r="Q10" s="47">
        <f>SUM(M10/L10)*100</f>
        <v>99.999999999999972</v>
      </c>
    </row>
    <row r="11" spans="1:17" ht="31.5" x14ac:dyDescent="0.25">
      <c r="A11" s="52">
        <v>1</v>
      </c>
      <c r="B11" s="53" t="s">
        <v>6</v>
      </c>
      <c r="C11" s="53" t="s">
        <v>9</v>
      </c>
      <c r="D11" s="54">
        <v>1596</v>
      </c>
      <c r="E11" s="54">
        <v>1507</v>
      </c>
      <c r="F11" s="54">
        <v>1517</v>
      </c>
      <c r="G11" s="54">
        <f>SUM(F11-D11)</f>
        <v>-79</v>
      </c>
      <c r="H11" s="55">
        <f t="shared" ref="H11:H18" si="3">SUM(F11/D11)*100</f>
        <v>95.050125313283203</v>
      </c>
      <c r="I11" s="56">
        <f>SUM(F11-E11)</f>
        <v>10</v>
      </c>
      <c r="J11" s="56">
        <f>SUM(F11/E11)*100</f>
        <v>100.66357000663571</v>
      </c>
      <c r="K11" s="57">
        <v>383131</v>
      </c>
      <c r="L11" s="57">
        <v>477772.4</v>
      </c>
      <c r="M11" s="57">
        <v>477772.4</v>
      </c>
      <c r="N11" s="58">
        <f t="shared" ref="N11:N18" si="4">SUM(M11-K11)</f>
        <v>94641.400000000023</v>
      </c>
      <c r="O11" s="59">
        <f>SUM(M11/K11)*100</f>
        <v>124.70209928196883</v>
      </c>
      <c r="P11" s="59">
        <f>SUM(M11-L11)</f>
        <v>0</v>
      </c>
      <c r="Q11" s="59">
        <f>SUM(M11/L11)*100</f>
        <v>100</v>
      </c>
    </row>
    <row r="12" spans="1:17" ht="31.5" x14ac:dyDescent="0.25">
      <c r="A12" s="4">
        <v>2</v>
      </c>
      <c r="B12" s="10" t="s">
        <v>7</v>
      </c>
      <c r="C12" s="10" t="s">
        <v>9</v>
      </c>
      <c r="D12" s="54">
        <v>1727</v>
      </c>
      <c r="E12" s="54">
        <v>1672</v>
      </c>
      <c r="F12" s="54">
        <v>1703</v>
      </c>
      <c r="G12" s="60">
        <f t="shared" ref="G12:G18" si="5">SUM(F12-D12)</f>
        <v>-24</v>
      </c>
      <c r="H12" s="61">
        <f t="shared" si="3"/>
        <v>98.610306890561674</v>
      </c>
      <c r="I12" s="62">
        <f t="shared" ref="I12:I18" si="6">SUM(F12-E12)</f>
        <v>31</v>
      </c>
      <c r="J12" s="62">
        <f t="shared" ref="J12:J18" si="7">SUM(F12/E12)*100</f>
        <v>101.85406698564594</v>
      </c>
      <c r="K12" s="63">
        <v>126226.7</v>
      </c>
      <c r="L12" s="63">
        <v>156326.20000000001</v>
      </c>
      <c r="M12" s="63">
        <v>156620.1</v>
      </c>
      <c r="N12" s="58">
        <f t="shared" si="4"/>
        <v>30393.400000000009</v>
      </c>
      <c r="O12" s="58">
        <f t="shared" ref="O12:O18" si="8">SUM(M12/K12)*100</f>
        <v>124.07842397844513</v>
      </c>
      <c r="P12" s="58">
        <f t="shared" ref="P12:P18" si="9">SUM(M12-L12)</f>
        <v>293.89999999999418</v>
      </c>
      <c r="Q12" s="58">
        <f t="shared" ref="Q12:Q18" si="10">SUM(M12/L12)*100</f>
        <v>100.18800431405612</v>
      </c>
    </row>
    <row r="13" spans="1:17" ht="31.5" x14ac:dyDescent="0.25">
      <c r="A13" s="4">
        <v>3</v>
      </c>
      <c r="B13" s="10" t="s">
        <v>12</v>
      </c>
      <c r="C13" s="10" t="s">
        <v>9</v>
      </c>
      <c r="D13" s="60">
        <v>1120</v>
      </c>
      <c r="E13" s="60">
        <v>1107</v>
      </c>
      <c r="F13" s="60">
        <v>1120</v>
      </c>
      <c r="G13" s="60">
        <f t="shared" si="5"/>
        <v>0</v>
      </c>
      <c r="H13" s="61">
        <f t="shared" si="3"/>
        <v>100</v>
      </c>
      <c r="I13" s="62">
        <f t="shared" si="6"/>
        <v>13</v>
      </c>
      <c r="J13" s="62">
        <f t="shared" si="7"/>
        <v>101.17434507678411</v>
      </c>
      <c r="K13" s="58">
        <v>179660.79999999999</v>
      </c>
      <c r="L13" s="58">
        <v>224853.9</v>
      </c>
      <c r="M13" s="58">
        <v>220763.2</v>
      </c>
      <c r="N13" s="58">
        <f t="shared" si="4"/>
        <v>41102.400000000023</v>
      </c>
      <c r="O13" s="58">
        <f t="shared" si="8"/>
        <v>122.87777856939302</v>
      </c>
      <c r="P13" s="58">
        <f t="shared" si="9"/>
        <v>-4090.6999999999825</v>
      </c>
      <c r="Q13" s="58">
        <f t="shared" si="10"/>
        <v>98.180729798326837</v>
      </c>
    </row>
    <row r="14" spans="1:17" ht="31.5" x14ac:dyDescent="0.25">
      <c r="A14" s="4">
        <v>4</v>
      </c>
      <c r="B14" s="10" t="s">
        <v>13</v>
      </c>
      <c r="C14" s="10" t="s">
        <v>9</v>
      </c>
      <c r="D14" s="60">
        <v>1437</v>
      </c>
      <c r="E14" s="60">
        <v>1437</v>
      </c>
      <c r="F14" s="60">
        <v>1437</v>
      </c>
      <c r="G14" s="60">
        <f t="shared" si="5"/>
        <v>0</v>
      </c>
      <c r="H14" s="61">
        <f t="shared" si="3"/>
        <v>100</v>
      </c>
      <c r="I14" s="62">
        <f t="shared" si="6"/>
        <v>0</v>
      </c>
      <c r="J14" s="62">
        <f t="shared" si="7"/>
        <v>100</v>
      </c>
      <c r="K14" s="58">
        <v>234941</v>
      </c>
      <c r="L14" s="58">
        <v>288634</v>
      </c>
      <c r="M14" s="58">
        <v>284637.09999999998</v>
      </c>
      <c r="N14" s="58">
        <f t="shared" si="4"/>
        <v>49696.099999999977</v>
      </c>
      <c r="O14" s="58">
        <f t="shared" si="8"/>
        <v>121.1525872453084</v>
      </c>
      <c r="P14" s="58">
        <f t="shared" si="9"/>
        <v>-3996.9000000000233</v>
      </c>
      <c r="Q14" s="58">
        <f t="shared" si="10"/>
        <v>98.615235904294011</v>
      </c>
    </row>
    <row r="15" spans="1:17" ht="31.5" x14ac:dyDescent="0.25">
      <c r="A15" s="4">
        <v>5</v>
      </c>
      <c r="B15" s="10" t="s">
        <v>14</v>
      </c>
      <c r="C15" s="10" t="s">
        <v>9</v>
      </c>
      <c r="D15" s="60">
        <v>284</v>
      </c>
      <c r="E15" s="60">
        <v>257</v>
      </c>
      <c r="F15" s="60">
        <v>284</v>
      </c>
      <c r="G15" s="60">
        <f t="shared" si="5"/>
        <v>0</v>
      </c>
      <c r="H15" s="61">
        <f t="shared" si="3"/>
        <v>100</v>
      </c>
      <c r="I15" s="62">
        <f t="shared" si="6"/>
        <v>27</v>
      </c>
      <c r="J15" s="62">
        <f t="shared" si="7"/>
        <v>110.50583657587549</v>
      </c>
      <c r="K15" s="58">
        <v>46066.9</v>
      </c>
      <c r="L15" s="58">
        <v>52405.1</v>
      </c>
      <c r="M15" s="58">
        <v>60680</v>
      </c>
      <c r="N15" s="58">
        <f t="shared" si="4"/>
        <v>14613.099999999999</v>
      </c>
      <c r="O15" s="58">
        <f t="shared" si="8"/>
        <v>131.72147463797216</v>
      </c>
      <c r="P15" s="58">
        <f t="shared" si="9"/>
        <v>8274.9000000000015</v>
      </c>
      <c r="Q15" s="58">
        <f t="shared" si="10"/>
        <v>115.79025705513395</v>
      </c>
    </row>
    <row r="16" spans="1:17" ht="31.5" x14ac:dyDescent="0.25">
      <c r="A16" s="4">
        <v>6</v>
      </c>
      <c r="B16" s="10" t="s">
        <v>1</v>
      </c>
      <c r="C16" s="10" t="s">
        <v>39</v>
      </c>
      <c r="D16" s="60">
        <v>1184</v>
      </c>
      <c r="E16" s="60">
        <v>790</v>
      </c>
      <c r="F16" s="60">
        <v>1184</v>
      </c>
      <c r="G16" s="60">
        <f t="shared" si="5"/>
        <v>0</v>
      </c>
      <c r="H16" s="61">
        <f t="shared" si="3"/>
        <v>100</v>
      </c>
      <c r="I16" s="62">
        <f t="shared" si="6"/>
        <v>394</v>
      </c>
      <c r="J16" s="62">
        <f t="shared" si="7"/>
        <v>149.87341772151899</v>
      </c>
      <c r="K16" s="58">
        <v>6728</v>
      </c>
      <c r="L16" s="58">
        <v>8136.7</v>
      </c>
      <c r="M16" s="58">
        <v>8136.7</v>
      </c>
      <c r="N16" s="58">
        <f t="shared" si="4"/>
        <v>1408.6999999999998</v>
      </c>
      <c r="O16" s="58">
        <f t="shared" si="8"/>
        <v>120.93787158145066</v>
      </c>
      <c r="P16" s="58">
        <f t="shared" si="9"/>
        <v>0</v>
      </c>
      <c r="Q16" s="58">
        <f t="shared" si="10"/>
        <v>100</v>
      </c>
    </row>
    <row r="17" spans="1:20" ht="31.5" x14ac:dyDescent="0.25">
      <c r="A17" s="4">
        <v>7</v>
      </c>
      <c r="B17" s="10" t="s">
        <v>15</v>
      </c>
      <c r="C17" s="10" t="s">
        <v>9</v>
      </c>
      <c r="D17" s="60">
        <v>1947</v>
      </c>
      <c r="E17" s="60">
        <v>1670</v>
      </c>
      <c r="F17" s="60">
        <v>1947</v>
      </c>
      <c r="G17" s="60">
        <f t="shared" si="5"/>
        <v>0</v>
      </c>
      <c r="H17" s="61">
        <f t="shared" si="3"/>
        <v>100</v>
      </c>
      <c r="I17" s="62">
        <f t="shared" si="6"/>
        <v>277</v>
      </c>
      <c r="J17" s="62">
        <f t="shared" si="7"/>
        <v>116.58682634730539</v>
      </c>
      <c r="K17" s="58">
        <v>42546.2</v>
      </c>
      <c r="L17" s="58">
        <v>51932.800000000003</v>
      </c>
      <c r="M17" s="58">
        <v>51932.800000000003</v>
      </c>
      <c r="N17" s="58">
        <f t="shared" si="4"/>
        <v>9386.6000000000058</v>
      </c>
      <c r="O17" s="58">
        <f t="shared" si="8"/>
        <v>122.06213480874911</v>
      </c>
      <c r="P17" s="58">
        <f t="shared" si="9"/>
        <v>0</v>
      </c>
      <c r="Q17" s="58">
        <f t="shared" si="10"/>
        <v>100</v>
      </c>
    </row>
    <row r="18" spans="1:20" ht="31.5" x14ac:dyDescent="0.25">
      <c r="A18" s="4">
        <v>8</v>
      </c>
      <c r="B18" s="10" t="s">
        <v>2</v>
      </c>
      <c r="C18" s="10" t="s">
        <v>9</v>
      </c>
      <c r="D18" s="60">
        <v>2280</v>
      </c>
      <c r="E18" s="60">
        <v>2028</v>
      </c>
      <c r="F18" s="60">
        <v>2280</v>
      </c>
      <c r="G18" s="60">
        <f t="shared" si="5"/>
        <v>0</v>
      </c>
      <c r="H18" s="61">
        <f t="shared" si="3"/>
        <v>100</v>
      </c>
      <c r="I18" s="62">
        <f t="shared" si="6"/>
        <v>252</v>
      </c>
      <c r="J18" s="62">
        <f t="shared" si="7"/>
        <v>112.42603550295857</v>
      </c>
      <c r="K18" s="58">
        <v>23298.2</v>
      </c>
      <c r="L18" s="58">
        <v>29875.599999999999</v>
      </c>
      <c r="M18" s="58">
        <v>29875.599999999999</v>
      </c>
      <c r="N18" s="58">
        <f t="shared" si="4"/>
        <v>6577.3999999999978</v>
      </c>
      <c r="O18" s="58">
        <f t="shared" si="8"/>
        <v>128.23136551321562</v>
      </c>
      <c r="P18" s="58">
        <f t="shared" si="9"/>
        <v>0</v>
      </c>
      <c r="Q18" s="58">
        <f t="shared" si="10"/>
        <v>100</v>
      </c>
    </row>
    <row r="19" spans="1:20" ht="31.5" x14ac:dyDescent="0.25">
      <c r="A19" s="4">
        <v>9</v>
      </c>
      <c r="B19" s="10" t="s">
        <v>65</v>
      </c>
      <c r="C19" s="10" t="s">
        <v>9</v>
      </c>
      <c r="D19" s="60">
        <v>0</v>
      </c>
      <c r="E19" s="60">
        <v>60</v>
      </c>
      <c r="F19" s="60">
        <v>59</v>
      </c>
      <c r="G19" s="60">
        <f t="shared" ref="G19" si="11">SUM(F19-D19)</f>
        <v>59</v>
      </c>
      <c r="H19" s="61">
        <v>0</v>
      </c>
      <c r="I19" s="62">
        <f t="shared" ref="I19" si="12">SUM(F19-E19)</f>
        <v>-1</v>
      </c>
      <c r="J19" s="62">
        <f t="shared" ref="J19" si="13">SUM(F19/E19)*100</f>
        <v>98.333333333333329</v>
      </c>
      <c r="K19" s="58">
        <v>0</v>
      </c>
      <c r="L19" s="58">
        <v>10304.700000000001</v>
      </c>
      <c r="M19" s="58">
        <v>9823.5</v>
      </c>
      <c r="N19" s="58">
        <f t="shared" ref="N19" si="14">SUM(M19-K19)</f>
        <v>9823.5</v>
      </c>
      <c r="O19" s="58" t="e">
        <f t="shared" ref="O19" si="15">SUM(M19/K19)*100</f>
        <v>#DIV/0!</v>
      </c>
      <c r="P19" s="58">
        <f t="shared" ref="P19" si="16">SUM(M19-L19)</f>
        <v>-481.20000000000073</v>
      </c>
      <c r="Q19" s="58">
        <f t="shared" ref="Q19" si="17">SUM(M19/L19)*100</f>
        <v>95.330286180092571</v>
      </c>
    </row>
    <row r="20" spans="1:20" ht="35.25" customHeight="1" x14ac:dyDescent="0.25">
      <c r="A20" s="64" t="s">
        <v>46</v>
      </c>
      <c r="B20" s="65" t="s">
        <v>44</v>
      </c>
      <c r="C20" s="10"/>
      <c r="D20" s="66" t="s">
        <v>47</v>
      </c>
      <c r="E20" s="66" t="s">
        <v>47</v>
      </c>
      <c r="F20" s="66" t="s">
        <v>47</v>
      </c>
      <c r="G20" s="66" t="s">
        <v>47</v>
      </c>
      <c r="H20" s="45" t="s">
        <v>47</v>
      </c>
      <c r="I20" s="45" t="s">
        <v>47</v>
      </c>
      <c r="J20" s="45" t="s">
        <v>47</v>
      </c>
      <c r="K20" s="67">
        <f>SUM(K21+K34+K37+K22+K23+K24+K25+K26+K27+K28+K29+K30+K31+K32+K33+K38+K39+K40+K35+K36+K41)</f>
        <v>242004.7</v>
      </c>
      <c r="L20" s="67">
        <f t="shared" ref="L20:M20" si="18">SUM(L21+L34+L37+L22+L23+L24+L25+L26+L27+L28+L29+L30+L31+L32+L33+L38+L39+L40+L35+L36+L41)</f>
        <v>313224.10000000003</v>
      </c>
      <c r="M20" s="67">
        <f t="shared" si="18"/>
        <v>313224.10000000003</v>
      </c>
      <c r="N20" s="47">
        <f>SUM(M20-K20)</f>
        <v>71219.400000000023</v>
      </c>
      <c r="O20" s="47">
        <f>SUM(M20/K20)*100</f>
        <v>129.42893257858216</v>
      </c>
      <c r="P20" s="47">
        <f>SUM(M20-L20)</f>
        <v>0</v>
      </c>
      <c r="Q20" s="47">
        <f>SUM(M20/L20)*100</f>
        <v>100</v>
      </c>
      <c r="S20" t="s">
        <v>63</v>
      </c>
      <c r="T20" t="s">
        <v>64</v>
      </c>
    </row>
    <row r="21" spans="1:20" ht="24" customHeight="1" x14ac:dyDescent="0.25">
      <c r="A21" s="4">
        <v>1</v>
      </c>
      <c r="B21" s="10" t="s">
        <v>59</v>
      </c>
      <c r="C21" s="10" t="s">
        <v>16</v>
      </c>
      <c r="D21" s="60"/>
      <c r="E21" s="60">
        <v>17280</v>
      </c>
      <c r="F21" s="60">
        <v>17280</v>
      </c>
      <c r="G21" s="60">
        <f t="shared" ref="G21:G41" si="19">SUM(F21-D21)</f>
        <v>17280</v>
      </c>
      <c r="H21" s="61">
        <v>0</v>
      </c>
      <c r="I21" s="62">
        <f t="shared" ref="I21:I37" si="20">SUM(F21-E21)</f>
        <v>0</v>
      </c>
      <c r="J21" s="62">
        <f t="shared" ref="J21:J37" si="21">SUM(F21/E21)*100</f>
        <v>100</v>
      </c>
      <c r="K21" s="58"/>
      <c r="L21" s="58">
        <v>12437.7</v>
      </c>
      <c r="M21" s="58">
        <v>12437.7</v>
      </c>
      <c r="N21" s="58">
        <f t="shared" ref="N21:N37" si="22">SUM(M21-K21)</f>
        <v>12437.7</v>
      </c>
      <c r="O21" s="58">
        <v>0</v>
      </c>
      <c r="P21" s="58">
        <f t="shared" ref="P21:P37" si="23">SUM(M21-L21)</f>
        <v>0</v>
      </c>
      <c r="Q21" s="58">
        <v>0</v>
      </c>
      <c r="S21" s="8">
        <f>L21+L22+L23</f>
        <v>68184.100000000006</v>
      </c>
      <c r="T21" s="8">
        <f>M21+M22+M23</f>
        <v>68184.100000000006</v>
      </c>
    </row>
    <row r="22" spans="1:20" ht="47.25" x14ac:dyDescent="0.25">
      <c r="A22" s="4">
        <v>2</v>
      </c>
      <c r="B22" s="10" t="s">
        <v>51</v>
      </c>
      <c r="C22" s="10" t="s">
        <v>17</v>
      </c>
      <c r="D22" s="60">
        <f>39759+11154</f>
        <v>50913</v>
      </c>
      <c r="E22" s="60">
        <v>36260</v>
      </c>
      <c r="F22" s="60">
        <v>39060</v>
      </c>
      <c r="G22" s="60">
        <f t="shared" ref="G22:G33" si="24">SUM(F22-D22)</f>
        <v>-11853</v>
      </c>
      <c r="H22" s="61">
        <v>0</v>
      </c>
      <c r="I22" s="62">
        <f t="shared" ref="I22:I33" si="25">SUM(F22-E22)</f>
        <v>2800</v>
      </c>
      <c r="J22" s="62">
        <f t="shared" ref="J22:J33" si="26">SUM(F22/E22)*100</f>
        <v>107.72200772200773</v>
      </c>
      <c r="K22" s="58">
        <f>18051.1+5064</f>
        <v>23115.1</v>
      </c>
      <c r="L22" s="58">
        <v>26099</v>
      </c>
      <c r="M22" s="58">
        <v>26099</v>
      </c>
      <c r="N22" s="58">
        <f t="shared" ref="N22:N33" si="27">SUM(M22-K22)</f>
        <v>2983.9000000000015</v>
      </c>
      <c r="O22" s="58">
        <v>0</v>
      </c>
      <c r="P22" s="58">
        <f t="shared" ref="P22:P33" si="28">SUM(M22-L22)</f>
        <v>0</v>
      </c>
      <c r="Q22" s="58">
        <f>SUM(M22/L22)*100</f>
        <v>100</v>
      </c>
      <c r="S22" s="9"/>
      <c r="T22" s="9"/>
    </row>
    <row r="23" spans="1:20" ht="35.25" customHeight="1" x14ac:dyDescent="0.25">
      <c r="A23" s="4">
        <v>3</v>
      </c>
      <c r="B23" s="10" t="s">
        <v>18</v>
      </c>
      <c r="C23" s="10" t="s">
        <v>19</v>
      </c>
      <c r="D23" s="60">
        <f>23706+43697</f>
        <v>67403</v>
      </c>
      <c r="E23" s="60">
        <v>41190</v>
      </c>
      <c r="F23" s="60">
        <v>44043</v>
      </c>
      <c r="G23" s="60">
        <f t="shared" si="24"/>
        <v>-23360</v>
      </c>
      <c r="H23" s="61">
        <f t="shared" ref="H23:H36" si="29">SUM(F23/D23)*100</f>
        <v>65.342788896636648</v>
      </c>
      <c r="I23" s="62">
        <f t="shared" si="25"/>
        <v>2853</v>
      </c>
      <c r="J23" s="62">
        <f t="shared" si="26"/>
        <v>106.92643845593591</v>
      </c>
      <c r="K23" s="58">
        <f>19839+10762.8</f>
        <v>30601.8</v>
      </c>
      <c r="L23" s="58">
        <v>29647.4</v>
      </c>
      <c r="M23" s="58">
        <v>29647.4</v>
      </c>
      <c r="N23" s="58">
        <f t="shared" si="27"/>
        <v>-954.39999999999782</v>
      </c>
      <c r="O23" s="58">
        <v>0</v>
      </c>
      <c r="P23" s="58">
        <f t="shared" si="28"/>
        <v>0</v>
      </c>
      <c r="Q23" s="58">
        <v>0</v>
      </c>
      <c r="S23" s="9"/>
      <c r="T23" s="9"/>
    </row>
    <row r="24" spans="1:20" ht="31.5" x14ac:dyDescent="0.25">
      <c r="A24" s="4">
        <v>4</v>
      </c>
      <c r="B24" s="10" t="s">
        <v>20</v>
      </c>
      <c r="C24" s="10" t="s">
        <v>21</v>
      </c>
      <c r="D24" s="60">
        <f>100200+3145</f>
        <v>103345</v>
      </c>
      <c r="E24" s="60">
        <v>105649</v>
      </c>
      <c r="F24" s="60">
        <v>105649</v>
      </c>
      <c r="G24" s="60">
        <f t="shared" si="24"/>
        <v>2304</v>
      </c>
      <c r="H24" s="61">
        <f t="shared" si="29"/>
        <v>102.22942571000048</v>
      </c>
      <c r="I24" s="62">
        <f t="shared" si="25"/>
        <v>0</v>
      </c>
      <c r="J24" s="62">
        <f t="shared" si="26"/>
        <v>100</v>
      </c>
      <c r="K24" s="58">
        <f>41427+1300.3</f>
        <v>42727.3</v>
      </c>
      <c r="L24" s="58">
        <v>46146.7</v>
      </c>
      <c r="M24" s="58">
        <v>46146.7</v>
      </c>
      <c r="N24" s="58">
        <f t="shared" si="27"/>
        <v>3419.3999999999942</v>
      </c>
      <c r="O24" s="58">
        <f t="shared" ref="O24:O33" si="30">SUM(M24/K24)*100</f>
        <v>108.00284595563024</v>
      </c>
      <c r="P24" s="58">
        <f t="shared" si="28"/>
        <v>0</v>
      </c>
      <c r="Q24" s="58">
        <f t="shared" ref="Q24:Q33" si="31">SUM(M24/L24)*100</f>
        <v>100</v>
      </c>
      <c r="S24" s="8">
        <f>L24+L25+L26</f>
        <v>48728.1</v>
      </c>
      <c r="T24" s="8">
        <f>M24+M25+M26</f>
        <v>48728.1</v>
      </c>
    </row>
    <row r="25" spans="1:20" ht="31.5" x14ac:dyDescent="0.25">
      <c r="A25" s="4">
        <v>5</v>
      </c>
      <c r="B25" s="10" t="s">
        <v>22</v>
      </c>
      <c r="C25" s="10" t="s">
        <v>23</v>
      </c>
      <c r="D25" s="60">
        <v>1752</v>
      </c>
      <c r="E25" s="60">
        <v>2419</v>
      </c>
      <c r="F25" s="60">
        <v>2419</v>
      </c>
      <c r="G25" s="60">
        <f t="shared" si="24"/>
        <v>667</v>
      </c>
      <c r="H25" s="61">
        <f t="shared" si="29"/>
        <v>138.07077625570776</v>
      </c>
      <c r="I25" s="62">
        <f t="shared" si="25"/>
        <v>0</v>
      </c>
      <c r="J25" s="62">
        <f t="shared" si="26"/>
        <v>100</v>
      </c>
      <c r="K25" s="58">
        <v>724.3</v>
      </c>
      <c r="L25" s="58">
        <v>1056.5999999999999</v>
      </c>
      <c r="M25" s="58">
        <v>1056.5999999999999</v>
      </c>
      <c r="N25" s="58">
        <f t="shared" si="27"/>
        <v>332.29999999999995</v>
      </c>
      <c r="O25" s="58">
        <f t="shared" si="30"/>
        <v>145.87877951125222</v>
      </c>
      <c r="P25" s="58">
        <f t="shared" si="28"/>
        <v>0</v>
      </c>
      <c r="Q25" s="58">
        <f t="shared" si="31"/>
        <v>100</v>
      </c>
      <c r="S25" s="9"/>
      <c r="T25" s="9"/>
    </row>
    <row r="26" spans="1:20" ht="47.25" x14ac:dyDescent="0.25">
      <c r="A26" s="4">
        <v>6</v>
      </c>
      <c r="B26" s="10" t="s">
        <v>48</v>
      </c>
      <c r="C26" s="10" t="s">
        <v>23</v>
      </c>
      <c r="D26" s="60">
        <v>5743</v>
      </c>
      <c r="E26" s="60">
        <v>3491</v>
      </c>
      <c r="F26" s="60">
        <v>3491</v>
      </c>
      <c r="G26" s="60">
        <f t="shared" si="24"/>
        <v>-2252</v>
      </c>
      <c r="H26" s="61">
        <f t="shared" si="29"/>
        <v>60.787045098380631</v>
      </c>
      <c r="I26" s="62">
        <f t="shared" si="25"/>
        <v>0</v>
      </c>
      <c r="J26" s="62">
        <f t="shared" si="26"/>
        <v>100</v>
      </c>
      <c r="K26" s="58">
        <v>2374.4</v>
      </c>
      <c r="L26" s="58">
        <v>1524.8</v>
      </c>
      <c r="M26" s="58">
        <v>1524.8</v>
      </c>
      <c r="N26" s="58">
        <f t="shared" si="27"/>
        <v>-849.60000000000014</v>
      </c>
      <c r="O26" s="58">
        <f t="shared" si="30"/>
        <v>64.218328840970358</v>
      </c>
      <c r="P26" s="58">
        <f t="shared" si="28"/>
        <v>0</v>
      </c>
      <c r="Q26" s="58">
        <f t="shared" si="31"/>
        <v>100</v>
      </c>
      <c r="S26" s="9"/>
      <c r="T26" s="9"/>
    </row>
    <row r="27" spans="1:20" ht="31.5" x14ac:dyDescent="0.25">
      <c r="A27" s="4">
        <v>7</v>
      </c>
      <c r="B27" s="10" t="s">
        <v>24</v>
      </c>
      <c r="C27" s="10" t="s">
        <v>25</v>
      </c>
      <c r="D27" s="60">
        <v>6990</v>
      </c>
      <c r="E27" s="60">
        <v>13931</v>
      </c>
      <c r="F27" s="60">
        <v>13931</v>
      </c>
      <c r="G27" s="60">
        <f t="shared" si="24"/>
        <v>6941</v>
      </c>
      <c r="H27" s="61">
        <f t="shared" si="29"/>
        <v>199.29899856938485</v>
      </c>
      <c r="I27" s="62">
        <f t="shared" si="25"/>
        <v>0</v>
      </c>
      <c r="J27" s="62">
        <f t="shared" si="26"/>
        <v>100</v>
      </c>
      <c r="K27" s="58">
        <v>12660.5</v>
      </c>
      <c r="L27" s="58">
        <v>13838.1</v>
      </c>
      <c r="M27" s="58">
        <v>13838.1</v>
      </c>
      <c r="N27" s="58">
        <f t="shared" si="27"/>
        <v>1177.6000000000004</v>
      </c>
      <c r="O27" s="58">
        <f t="shared" si="30"/>
        <v>109.30137040401249</v>
      </c>
      <c r="P27" s="58">
        <f t="shared" si="28"/>
        <v>0</v>
      </c>
      <c r="Q27" s="58">
        <f t="shared" si="31"/>
        <v>100</v>
      </c>
      <c r="R27" s="5"/>
      <c r="S27" s="8">
        <f>L27+L28+L29</f>
        <v>14352.699999999999</v>
      </c>
      <c r="T27" s="8">
        <f>M27+M28+M29</f>
        <v>14352.699999999999</v>
      </c>
    </row>
    <row r="28" spans="1:20" ht="47.25" x14ac:dyDescent="0.25">
      <c r="A28" s="4">
        <v>8</v>
      </c>
      <c r="B28" s="10" t="s">
        <v>26</v>
      </c>
      <c r="C28" s="10" t="s">
        <v>27</v>
      </c>
      <c r="D28" s="60">
        <v>104</v>
      </c>
      <c r="E28" s="60">
        <v>486</v>
      </c>
      <c r="F28" s="60">
        <v>486</v>
      </c>
      <c r="G28" s="60">
        <f t="shared" si="24"/>
        <v>382</v>
      </c>
      <c r="H28" s="61">
        <f t="shared" si="29"/>
        <v>467.30769230769232</v>
      </c>
      <c r="I28" s="62">
        <f t="shared" si="25"/>
        <v>0</v>
      </c>
      <c r="J28" s="62">
        <f t="shared" si="26"/>
        <v>100</v>
      </c>
      <c r="K28" s="58">
        <v>188.4</v>
      </c>
      <c r="L28" s="58">
        <v>482.8</v>
      </c>
      <c r="M28" s="58">
        <v>482.8</v>
      </c>
      <c r="N28" s="58">
        <f t="shared" si="27"/>
        <v>294.39999999999998</v>
      </c>
      <c r="O28" s="58">
        <f t="shared" si="30"/>
        <v>256.26326963906581</v>
      </c>
      <c r="P28" s="58">
        <f t="shared" si="28"/>
        <v>0</v>
      </c>
      <c r="Q28" s="58">
        <f t="shared" si="31"/>
        <v>100</v>
      </c>
      <c r="S28" s="9"/>
      <c r="T28" s="9"/>
    </row>
    <row r="29" spans="1:20" ht="31.5" x14ac:dyDescent="0.25">
      <c r="A29" s="4">
        <v>9</v>
      </c>
      <c r="B29" s="10" t="s">
        <v>28</v>
      </c>
      <c r="C29" s="10" t="s">
        <v>29</v>
      </c>
      <c r="D29" s="60">
        <v>24</v>
      </c>
      <c r="E29" s="60">
        <v>32</v>
      </c>
      <c r="F29" s="60">
        <v>32</v>
      </c>
      <c r="G29" s="60">
        <f t="shared" si="24"/>
        <v>8</v>
      </c>
      <c r="H29" s="61">
        <f t="shared" si="29"/>
        <v>133.33333333333331</v>
      </c>
      <c r="I29" s="62">
        <f t="shared" si="25"/>
        <v>0</v>
      </c>
      <c r="J29" s="62">
        <f t="shared" si="26"/>
        <v>100</v>
      </c>
      <c r="K29" s="58">
        <v>43.5</v>
      </c>
      <c r="L29" s="58">
        <v>31.8</v>
      </c>
      <c r="M29" s="58">
        <v>31.8</v>
      </c>
      <c r="N29" s="58">
        <f t="shared" si="27"/>
        <v>-11.7</v>
      </c>
      <c r="O29" s="58">
        <f t="shared" si="30"/>
        <v>73.103448275862064</v>
      </c>
      <c r="P29" s="58">
        <f t="shared" si="28"/>
        <v>0</v>
      </c>
      <c r="Q29" s="58">
        <f t="shared" si="31"/>
        <v>100</v>
      </c>
      <c r="S29" s="9"/>
      <c r="T29" s="9"/>
    </row>
    <row r="30" spans="1:20" ht="31.5" x14ac:dyDescent="0.25">
      <c r="A30" s="4">
        <v>10</v>
      </c>
      <c r="B30" s="10" t="s">
        <v>30</v>
      </c>
      <c r="C30" s="10" t="s">
        <v>31</v>
      </c>
      <c r="D30" s="60">
        <v>178</v>
      </c>
      <c r="E30" s="60">
        <v>188</v>
      </c>
      <c r="F30" s="60">
        <v>186</v>
      </c>
      <c r="G30" s="60">
        <f t="shared" si="24"/>
        <v>8</v>
      </c>
      <c r="H30" s="61">
        <f t="shared" si="29"/>
        <v>104.49438202247192</v>
      </c>
      <c r="I30" s="62">
        <f t="shared" si="25"/>
        <v>-2</v>
      </c>
      <c r="J30" s="62">
        <f t="shared" si="26"/>
        <v>98.936170212765958</v>
      </c>
      <c r="K30" s="58">
        <f>5902.4+8525.7+3380.1+6035.8+6277.2</f>
        <v>30121.200000000001</v>
      </c>
      <c r="L30" s="58">
        <v>46159</v>
      </c>
      <c r="M30" s="58">
        <v>46159</v>
      </c>
      <c r="N30" s="58">
        <f t="shared" si="27"/>
        <v>16037.8</v>
      </c>
      <c r="O30" s="58">
        <f t="shared" si="30"/>
        <v>153.24422665763649</v>
      </c>
      <c r="P30" s="58">
        <f t="shared" si="28"/>
        <v>0</v>
      </c>
      <c r="Q30" s="58">
        <f t="shared" si="31"/>
        <v>100</v>
      </c>
      <c r="S30" s="8">
        <f>L31+L30</f>
        <v>61465.599999999999</v>
      </c>
      <c r="T30" s="8">
        <f>M31+M30</f>
        <v>61465.599999999999</v>
      </c>
    </row>
    <row r="31" spans="1:20" ht="31.5" x14ac:dyDescent="0.25">
      <c r="A31" s="4">
        <v>11</v>
      </c>
      <c r="B31" s="10" t="s">
        <v>32</v>
      </c>
      <c r="C31" s="10" t="s">
        <v>31</v>
      </c>
      <c r="D31" s="60">
        <v>174</v>
      </c>
      <c r="E31" s="60">
        <v>54</v>
      </c>
      <c r="F31" s="60">
        <v>54</v>
      </c>
      <c r="G31" s="60">
        <f t="shared" si="24"/>
        <v>-120</v>
      </c>
      <c r="H31" s="61">
        <f t="shared" si="29"/>
        <v>31.03448275862069</v>
      </c>
      <c r="I31" s="62">
        <f t="shared" si="25"/>
        <v>0</v>
      </c>
      <c r="J31" s="62">
        <f t="shared" si="26"/>
        <v>100</v>
      </c>
      <c r="K31" s="58">
        <f>2623.3+11830.2+558.3+5470.9</f>
        <v>20482.699999999997</v>
      </c>
      <c r="L31" s="58">
        <v>15306.6</v>
      </c>
      <c r="M31" s="58">
        <v>15306.6</v>
      </c>
      <c r="N31" s="58">
        <f t="shared" si="27"/>
        <v>-5176.0999999999967</v>
      </c>
      <c r="O31" s="58">
        <f t="shared" si="30"/>
        <v>74.729405791228714</v>
      </c>
      <c r="P31" s="58">
        <f t="shared" si="28"/>
        <v>0</v>
      </c>
      <c r="Q31" s="58">
        <f t="shared" si="31"/>
        <v>100</v>
      </c>
      <c r="S31" s="9"/>
      <c r="T31" s="9"/>
    </row>
    <row r="32" spans="1:20" ht="31.5" x14ac:dyDescent="0.25">
      <c r="A32" s="4">
        <v>12</v>
      </c>
      <c r="B32" s="10" t="s">
        <v>33</v>
      </c>
      <c r="C32" s="10" t="s">
        <v>31</v>
      </c>
      <c r="D32" s="60">
        <f>79+47+267+212</f>
        <v>605</v>
      </c>
      <c r="E32" s="60">
        <v>0</v>
      </c>
      <c r="F32" s="60">
        <v>0</v>
      </c>
      <c r="G32" s="60">
        <f t="shared" si="24"/>
        <v>-605</v>
      </c>
      <c r="H32" s="61">
        <f t="shared" si="29"/>
        <v>0</v>
      </c>
      <c r="I32" s="62">
        <f t="shared" si="25"/>
        <v>0</v>
      </c>
      <c r="J32" s="62" t="e">
        <f t="shared" si="26"/>
        <v>#DIV/0!</v>
      </c>
      <c r="K32" s="58">
        <f>4410.2+2595.9+14877.5+11835</f>
        <v>33718.6</v>
      </c>
      <c r="L32" s="58">
        <v>0</v>
      </c>
      <c r="M32" s="58">
        <v>0</v>
      </c>
      <c r="N32" s="58">
        <f t="shared" si="27"/>
        <v>-33718.6</v>
      </c>
      <c r="O32" s="58">
        <f t="shared" si="30"/>
        <v>0</v>
      </c>
      <c r="P32" s="58">
        <f t="shared" si="28"/>
        <v>0</v>
      </c>
      <c r="Q32" s="58" t="e">
        <f t="shared" si="31"/>
        <v>#DIV/0!</v>
      </c>
      <c r="S32" s="8">
        <f>L33+L34+L35+L36+L37</f>
        <v>79540</v>
      </c>
      <c r="T32" s="8">
        <f>M33+M34+M35+M36+M37</f>
        <v>79540</v>
      </c>
    </row>
    <row r="33" spans="1:20" ht="126" x14ac:dyDescent="0.25">
      <c r="A33" s="4">
        <v>13</v>
      </c>
      <c r="B33" s="10" t="s">
        <v>34</v>
      </c>
      <c r="C33" s="10" t="s">
        <v>35</v>
      </c>
      <c r="D33" s="60">
        <f>13+34+32</f>
        <v>79</v>
      </c>
      <c r="E33" s="60">
        <v>647</v>
      </c>
      <c r="F33" s="60">
        <v>647</v>
      </c>
      <c r="G33" s="60">
        <f t="shared" si="24"/>
        <v>568</v>
      </c>
      <c r="H33" s="61">
        <f t="shared" si="29"/>
        <v>818.98734177215181</v>
      </c>
      <c r="I33" s="62">
        <f t="shared" si="25"/>
        <v>0</v>
      </c>
      <c r="J33" s="62">
        <f t="shared" si="26"/>
        <v>100</v>
      </c>
      <c r="K33" s="58">
        <f>2415.9+6225.6+5854</f>
        <v>14495.5</v>
      </c>
      <c r="L33" s="58">
        <v>28622</v>
      </c>
      <c r="M33" s="58">
        <v>28622</v>
      </c>
      <c r="N33" s="58">
        <f t="shared" si="27"/>
        <v>14126.5</v>
      </c>
      <c r="O33" s="58">
        <f t="shared" si="30"/>
        <v>197.45438239453622</v>
      </c>
      <c r="P33" s="58">
        <f t="shared" si="28"/>
        <v>0</v>
      </c>
      <c r="Q33" s="58">
        <f t="shared" si="31"/>
        <v>100</v>
      </c>
      <c r="S33" s="7"/>
      <c r="T33" s="7"/>
    </row>
    <row r="34" spans="1:20" ht="126" x14ac:dyDescent="0.25">
      <c r="A34" s="4">
        <v>14</v>
      </c>
      <c r="B34" s="10" t="s">
        <v>60</v>
      </c>
      <c r="C34" s="10" t="s">
        <v>35</v>
      </c>
      <c r="D34" s="60"/>
      <c r="E34" s="60">
        <v>46</v>
      </c>
      <c r="F34" s="60">
        <v>46</v>
      </c>
      <c r="G34" s="60">
        <f t="shared" si="19"/>
        <v>46</v>
      </c>
      <c r="H34" s="61" t="e">
        <f t="shared" si="29"/>
        <v>#DIV/0!</v>
      </c>
      <c r="I34" s="62">
        <f t="shared" si="20"/>
        <v>0</v>
      </c>
      <c r="J34" s="62">
        <f t="shared" si="21"/>
        <v>100</v>
      </c>
      <c r="K34" s="58"/>
      <c r="L34" s="58">
        <v>2035</v>
      </c>
      <c r="M34" s="58">
        <v>2035</v>
      </c>
      <c r="N34" s="58">
        <f t="shared" si="22"/>
        <v>2035</v>
      </c>
      <c r="O34" s="58" t="e">
        <f t="shared" ref="O34" si="32">SUM(M34/K34)*100</f>
        <v>#DIV/0!</v>
      </c>
      <c r="P34" s="58">
        <f t="shared" si="23"/>
        <v>0</v>
      </c>
      <c r="Q34" s="58">
        <f t="shared" ref="Q34" si="33">SUM(M34/L34)*100</f>
        <v>100</v>
      </c>
      <c r="S34" s="7"/>
      <c r="T34" s="7"/>
    </row>
    <row r="35" spans="1:20" ht="39" customHeight="1" x14ac:dyDescent="0.25">
      <c r="A35" s="4">
        <v>15</v>
      </c>
      <c r="B35" s="10" t="s">
        <v>36</v>
      </c>
      <c r="C35" s="10" t="s">
        <v>21</v>
      </c>
      <c r="D35" s="60">
        <v>0</v>
      </c>
      <c r="E35" s="60">
        <v>960</v>
      </c>
      <c r="F35" s="60">
        <v>967</v>
      </c>
      <c r="G35" s="60">
        <f>SUM(F35-D35)</f>
        <v>967</v>
      </c>
      <c r="H35" s="61" t="e">
        <f t="shared" si="29"/>
        <v>#DIV/0!</v>
      </c>
      <c r="I35" s="62">
        <f t="shared" ref="I35" si="34">SUM(F35-E35)</f>
        <v>7</v>
      </c>
      <c r="J35" s="62">
        <v>0</v>
      </c>
      <c r="K35" s="58">
        <v>0</v>
      </c>
      <c r="L35" s="58">
        <v>42468.5</v>
      </c>
      <c r="M35" s="58">
        <v>42468.5</v>
      </c>
      <c r="N35" s="58">
        <f t="shared" ref="N35" si="35">SUM(M35-K35)</f>
        <v>42468.5</v>
      </c>
      <c r="O35" s="58" t="e">
        <f t="shared" ref="O35" si="36">SUM(M35/K35)*100</f>
        <v>#DIV/0!</v>
      </c>
      <c r="P35" s="58">
        <f t="shared" ref="P35" si="37">SUM(M35-L35)</f>
        <v>0</v>
      </c>
      <c r="Q35" s="58"/>
      <c r="S35" s="7"/>
      <c r="T35" s="7"/>
    </row>
    <row r="36" spans="1:20" ht="31.5" x14ac:dyDescent="0.25">
      <c r="A36" s="4">
        <v>16</v>
      </c>
      <c r="B36" s="10" t="s">
        <v>1</v>
      </c>
      <c r="C36" s="10" t="s">
        <v>39</v>
      </c>
      <c r="D36" s="60">
        <f>25+80</f>
        <v>105</v>
      </c>
      <c r="E36" s="60">
        <v>0</v>
      </c>
      <c r="F36" s="60">
        <v>0</v>
      </c>
      <c r="G36" s="60">
        <f>SUM(F36-D36)</f>
        <v>-105</v>
      </c>
      <c r="H36" s="61">
        <f t="shared" si="29"/>
        <v>0</v>
      </c>
      <c r="I36" s="62">
        <f>SUM(F36-E36)</f>
        <v>0</v>
      </c>
      <c r="J36" s="62" t="e">
        <f>SUM(F36/E36)*100</f>
        <v>#DIV/0!</v>
      </c>
      <c r="K36" s="58">
        <v>298</v>
      </c>
      <c r="L36" s="58">
        <v>0</v>
      </c>
      <c r="M36" s="58">
        <v>0</v>
      </c>
      <c r="N36" s="58">
        <f>SUM(M36-K36)</f>
        <v>-298</v>
      </c>
      <c r="O36" s="58">
        <f>SUM(M36/K36)*100</f>
        <v>0</v>
      </c>
      <c r="P36" s="58">
        <f>SUM(M36-L36)</f>
        <v>0</v>
      </c>
      <c r="Q36" s="58" t="e">
        <f>SUM(M36/L36)*100</f>
        <v>#DIV/0!</v>
      </c>
      <c r="S36" s="7"/>
      <c r="T36" s="7"/>
    </row>
    <row r="37" spans="1:20" ht="31.5" x14ac:dyDescent="0.25">
      <c r="A37" s="4">
        <v>17</v>
      </c>
      <c r="B37" s="10" t="s">
        <v>61</v>
      </c>
      <c r="C37" s="10" t="s">
        <v>62</v>
      </c>
      <c r="D37" s="60"/>
      <c r="E37" s="60">
        <v>145</v>
      </c>
      <c r="F37" s="60">
        <v>145</v>
      </c>
      <c r="G37" s="60">
        <f t="shared" si="19"/>
        <v>145</v>
      </c>
      <c r="H37" s="61">
        <v>0</v>
      </c>
      <c r="I37" s="62">
        <f t="shared" si="20"/>
        <v>0</v>
      </c>
      <c r="J37" s="62">
        <f t="shared" si="21"/>
        <v>100</v>
      </c>
      <c r="K37" s="58"/>
      <c r="L37" s="58">
        <v>6414.5</v>
      </c>
      <c r="M37" s="58">
        <v>6414.5</v>
      </c>
      <c r="N37" s="58">
        <f t="shared" si="22"/>
        <v>6414.5</v>
      </c>
      <c r="O37" s="58">
        <v>0</v>
      </c>
      <c r="P37" s="58">
        <f t="shared" si="23"/>
        <v>0</v>
      </c>
      <c r="Q37" s="58">
        <v>0</v>
      </c>
      <c r="S37" s="7"/>
      <c r="T37" s="7"/>
    </row>
    <row r="38" spans="1:20" ht="34.5" customHeight="1" x14ac:dyDescent="0.25">
      <c r="A38" s="68">
        <v>18</v>
      </c>
      <c r="B38" s="69" t="s">
        <v>36</v>
      </c>
      <c r="C38" s="10" t="s">
        <v>31</v>
      </c>
      <c r="D38" s="60">
        <v>108406</v>
      </c>
      <c r="E38" s="60">
        <v>119300</v>
      </c>
      <c r="F38" s="60">
        <v>122000</v>
      </c>
      <c r="G38" s="60">
        <f t="shared" si="19"/>
        <v>13594</v>
      </c>
      <c r="H38" s="61">
        <f t="shared" ref="H38:H41" si="38">SUM(F38/D38)*100</f>
        <v>112.53989631570209</v>
      </c>
      <c r="I38" s="62">
        <f>SUM(F38-E38)</f>
        <v>2700</v>
      </c>
      <c r="J38" s="62">
        <f>SUM(F38/E38)*100</f>
        <v>102.26320201173513</v>
      </c>
      <c r="K38" s="58">
        <v>26672</v>
      </c>
      <c r="L38" s="58">
        <v>37340.9</v>
      </c>
      <c r="M38" s="58">
        <v>37340.9</v>
      </c>
      <c r="N38" s="58">
        <f>SUM(M38-K38)</f>
        <v>10668.900000000001</v>
      </c>
      <c r="O38" s="58">
        <f>SUM(M38/K38)*100</f>
        <v>140.000374925015</v>
      </c>
      <c r="P38" s="58">
        <f>SUM(M38-L38)</f>
        <v>0</v>
      </c>
      <c r="Q38" s="58">
        <f>SUM(M38/L38)*100</f>
        <v>100</v>
      </c>
      <c r="S38" s="6">
        <f>L38+L39+L40+L41</f>
        <v>40953.600000000006</v>
      </c>
      <c r="T38" s="6">
        <f>M38+M39+M40+M41</f>
        <v>40953.600000000006</v>
      </c>
    </row>
    <row r="39" spans="1:20" ht="34.5" customHeight="1" x14ac:dyDescent="0.25">
      <c r="A39" s="70"/>
      <c r="B39" s="71"/>
      <c r="C39" s="10" t="s">
        <v>41</v>
      </c>
      <c r="D39" s="60">
        <v>600000</v>
      </c>
      <c r="E39" s="60">
        <v>600000</v>
      </c>
      <c r="F39" s="60">
        <v>600000</v>
      </c>
      <c r="G39" s="60">
        <f t="shared" si="19"/>
        <v>0</v>
      </c>
      <c r="H39" s="61">
        <f t="shared" si="38"/>
        <v>100</v>
      </c>
      <c r="I39" s="62">
        <f t="shared" ref="I39:I41" si="39">SUM(F39-E39)</f>
        <v>0</v>
      </c>
      <c r="J39" s="62">
        <f t="shared" ref="J39" si="40">SUM(F39/E39)*100</f>
        <v>100</v>
      </c>
      <c r="K39" s="58">
        <v>1283.7</v>
      </c>
      <c r="L39" s="58">
        <v>1560</v>
      </c>
      <c r="M39" s="58">
        <v>1560</v>
      </c>
      <c r="N39" s="58">
        <f t="shared" ref="N39:N40" si="41">SUM(M39-K39)</f>
        <v>276.29999999999995</v>
      </c>
      <c r="O39" s="58">
        <f>SUM(M39/K39)*100</f>
        <v>121.52372049544286</v>
      </c>
      <c r="P39" s="58">
        <f t="shared" ref="P39:P41" si="42">SUM(M39-L39)</f>
        <v>0</v>
      </c>
      <c r="Q39" s="58">
        <f t="shared" ref="Q39:Q41" si="43">SUM(M39/L39)*100</f>
        <v>100</v>
      </c>
      <c r="S39" s="7"/>
      <c r="T39" s="7"/>
    </row>
    <row r="40" spans="1:20" ht="48" customHeight="1" x14ac:dyDescent="0.25">
      <c r="A40" s="4">
        <v>19</v>
      </c>
      <c r="B40" s="10" t="s">
        <v>37</v>
      </c>
      <c r="C40" s="10" t="s">
        <v>38</v>
      </c>
      <c r="D40" s="60">
        <v>28</v>
      </c>
      <c r="E40" s="60">
        <v>30</v>
      </c>
      <c r="F40" s="60">
        <v>40</v>
      </c>
      <c r="G40" s="60">
        <f t="shared" si="19"/>
        <v>12</v>
      </c>
      <c r="H40" s="61">
        <f t="shared" si="38"/>
        <v>142.85714285714286</v>
      </c>
      <c r="I40" s="62">
        <f t="shared" si="39"/>
        <v>10</v>
      </c>
      <c r="J40" s="62">
        <f>SUM(F40/E40)*100</f>
        <v>133.33333333333331</v>
      </c>
      <c r="K40" s="58">
        <v>1819.3</v>
      </c>
      <c r="L40" s="58">
        <v>1108.4000000000001</v>
      </c>
      <c r="M40" s="58">
        <v>1108.4000000000001</v>
      </c>
      <c r="N40" s="58">
        <f t="shared" si="41"/>
        <v>-710.89999999999986</v>
      </c>
      <c r="O40" s="58">
        <f>SUM(M40/K40)*100</f>
        <v>60.924531413180901</v>
      </c>
      <c r="P40" s="72">
        <f t="shared" si="42"/>
        <v>0</v>
      </c>
      <c r="Q40" s="58">
        <f t="shared" si="43"/>
        <v>100</v>
      </c>
      <c r="S40" s="7"/>
      <c r="T40" s="7"/>
    </row>
    <row r="41" spans="1:20" ht="47.25" x14ac:dyDescent="0.25">
      <c r="A41" s="4">
        <v>20</v>
      </c>
      <c r="B41" s="73" t="s">
        <v>50</v>
      </c>
      <c r="C41" s="10" t="s">
        <v>38</v>
      </c>
      <c r="D41" s="74">
        <v>84</v>
      </c>
      <c r="E41" s="74">
        <v>84</v>
      </c>
      <c r="F41" s="74">
        <v>118</v>
      </c>
      <c r="G41" s="74">
        <f t="shared" si="19"/>
        <v>34</v>
      </c>
      <c r="H41" s="61">
        <f t="shared" si="38"/>
        <v>140.47619047619045</v>
      </c>
      <c r="I41" s="74">
        <f t="shared" si="39"/>
        <v>34</v>
      </c>
      <c r="J41" s="62">
        <f>SUM(F41/E41)*100</f>
        <v>140.47619047619045</v>
      </c>
      <c r="K41" s="74">
        <v>678.4</v>
      </c>
      <c r="L41" s="74">
        <v>944.3</v>
      </c>
      <c r="M41" s="74">
        <v>944.3</v>
      </c>
      <c r="N41" s="58">
        <f t="shared" ref="N41" si="44">SUM(M41-K41)</f>
        <v>265.89999999999998</v>
      </c>
      <c r="O41" s="58">
        <f>SUM(M41/K41)*100</f>
        <v>139.19516509433961</v>
      </c>
      <c r="P41" s="58">
        <f t="shared" si="42"/>
        <v>0</v>
      </c>
      <c r="Q41" s="58">
        <f t="shared" si="43"/>
        <v>100</v>
      </c>
      <c r="S41" s="7"/>
      <c r="T41" s="7"/>
    </row>
    <row r="42" spans="1:20" ht="15.75" x14ac:dyDescent="0.25">
      <c r="A42" s="13"/>
      <c r="B42" s="14"/>
      <c r="C42" s="14"/>
      <c r="D42" s="15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20" ht="15.75" x14ac:dyDescent="0.25">
      <c r="A43" s="13"/>
      <c r="B43" s="14"/>
      <c r="C43" s="14"/>
      <c r="D43" s="15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20" ht="15.75" x14ac:dyDescent="0.25">
      <c r="A44" s="13"/>
      <c r="B44" s="14"/>
      <c r="C44" s="14"/>
      <c r="D44" s="15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20" ht="15.75" x14ac:dyDescent="0.25">
      <c r="B45" s="2"/>
      <c r="C45" s="2"/>
      <c r="D45" s="3"/>
    </row>
    <row r="46" spans="1:20" ht="15.75" x14ac:dyDescent="0.25">
      <c r="B46" s="1"/>
      <c r="C46" s="1"/>
      <c r="D46" s="1"/>
    </row>
  </sheetData>
  <mergeCells count="34">
    <mergeCell ref="M6:M7"/>
    <mergeCell ref="N6:Q6"/>
    <mergeCell ref="N7:O7"/>
    <mergeCell ref="P7:Q7"/>
    <mergeCell ref="L5:Q5"/>
    <mergeCell ref="L6:L7"/>
    <mergeCell ref="B38:B39"/>
    <mergeCell ref="A38:A39"/>
    <mergeCell ref="A2:Q2"/>
    <mergeCell ref="F6:F7"/>
    <mergeCell ref="G6:J6"/>
    <mergeCell ref="G7:H7"/>
    <mergeCell ref="I7:J7"/>
    <mergeCell ref="D4:J4"/>
    <mergeCell ref="A4:A8"/>
    <mergeCell ref="K4:Q4"/>
    <mergeCell ref="K5:K7"/>
    <mergeCell ref="C4:C8"/>
    <mergeCell ref="B4:B8"/>
    <mergeCell ref="D5:D7"/>
    <mergeCell ref="E5:J5"/>
    <mergeCell ref="E6:E7"/>
    <mergeCell ref="S21:S23"/>
    <mergeCell ref="T21:T23"/>
    <mergeCell ref="S24:S26"/>
    <mergeCell ref="T24:T26"/>
    <mergeCell ref="S27:S29"/>
    <mergeCell ref="T27:T29"/>
    <mergeCell ref="S38:S41"/>
    <mergeCell ref="T38:T41"/>
    <mergeCell ref="S30:S31"/>
    <mergeCell ref="T30:T31"/>
    <mergeCell ref="S32:S37"/>
    <mergeCell ref="T32:T37"/>
  </mergeCells>
  <pageMargins left="0.19685039370078741" right="0.19685039370078741" top="0.19685039370078741" bottom="0.19685039370078741" header="0.31496062992125984" footer="0.31496062992125984"/>
  <pageSetup paperSize="9" scale="4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2020-03-30T06:38:13Z</dcterms:modified>
</cp:coreProperties>
</file>