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15" windowWidth="28755" windowHeight="12360"/>
  </bookViews>
  <sheets>
    <sheet name=" для открытого бюджета" sheetId="1" r:id="rId1"/>
  </sheets>
  <definedNames>
    <definedName name="_xlnm._FilterDatabase" localSheetId="0" hidden="1">' для открытого бюджета'!$A$3:$I$57</definedName>
    <definedName name="Z_0F4DC5C0_7956_4442_8C7B_32125D86E071_.wvu.FilterData" localSheetId="0" hidden="1">' для открытого бюджета'!$A$3:$I$57</definedName>
    <definedName name="Z_12186DB7_A8D5_4720_ACE0_ADDB9117C881_.wvu.FilterData" localSheetId="0" hidden="1">' для открытого бюджета'!$A$3:$I$57</definedName>
    <definedName name="Z_1239CEEA_B1B2_4CEF_ADD9_472DE63B73A9_.wvu.FilterData" localSheetId="0" hidden="1">' для открытого бюджета'!$A$3:$I$57</definedName>
    <definedName name="Z_1E2B9BDD_9034_4DF8_9C08_0B8E947EA2D4_.wvu.FilterData" localSheetId="0" hidden="1">' для открытого бюджета'!$A$3:$I$57</definedName>
    <definedName name="Z_22987E87_0A57_4BFB_A342_7B183692EFE4_.wvu.FilterData" localSheetId="0" hidden="1">' для открытого бюджета'!$A$3:$I$57</definedName>
    <definedName name="Z_25ACAABC_17D8_45A8_A141_9B3B239FE96A_.wvu.FilterData" localSheetId="0" hidden="1">' для открытого бюджета'!$A$3:$I$57</definedName>
    <definedName name="Z_2F15EE43_637F_461F_AE80_29D63FA7C427_.wvu.FilterData" localSheetId="0" hidden="1">' для открытого бюджета'!$A$3:$I$57</definedName>
    <definedName name="Z_34036D14_AF04_4DAA_A78E_4F50609565F4_.wvu.FilterData" localSheetId="0" hidden="1">' для открытого бюджета'!$A$3:$I$57</definedName>
    <definedName name="Z_4002FE1F_1EA4_49CB_A897_601103C41354_.wvu.FilterData" localSheetId="0" hidden="1">' для открытого бюджета'!$A$3:$I$57</definedName>
    <definedName name="Z_573AFBCD_63BA_4516_A539_E98349B1B78A_.wvu.FilterData" localSheetId="0" hidden="1">' для открытого бюджета'!$A$3:$I$57</definedName>
    <definedName name="Z_59BCB210_7C1D_4C71_BAD9_852664C6DE6E_.wvu.FilterData" localSheetId="0" hidden="1">' для открытого бюджета'!$A$3:$I$57</definedName>
    <definedName name="Z_59BCB210_7C1D_4C71_BAD9_852664C6DE6E_.wvu.PrintArea" localSheetId="0" hidden="1">' для открытого бюджета'!$A$1:$H$57</definedName>
    <definedName name="Z_59BCB210_7C1D_4C71_BAD9_852664C6DE6E_.wvu.PrintTitles" localSheetId="0" hidden="1">' для открытого бюджета'!$3:$4</definedName>
    <definedName name="Z_5A287481_9AFF_4599_A34F_A102FDD81E24_.wvu.FilterData" localSheetId="0" hidden="1">' для открытого бюджета'!$A$3:$I$57</definedName>
    <definedName name="Z_5A287481_9AFF_4599_A34F_A102FDD81E24_.wvu.PrintArea" localSheetId="0" hidden="1">' для открытого бюджета'!$A$1:$H$60</definedName>
    <definedName name="Z_60149D9D_4C79_4C29_9E4E_D28B4D0483C7_.wvu.FilterData" localSheetId="0" hidden="1">' для открытого бюджета'!$A$3:$I$57</definedName>
    <definedName name="Z_65A5410C_4CAD_4A3C_B16D_A660B4494E3D_.wvu.FilterData" localSheetId="0" hidden="1">' для открытого бюджета'!$A$3:$I$57</definedName>
    <definedName name="Z_6A2BC739_737E_4C1B_961B_4C7B661240C6_.wvu.FilterData" localSheetId="0" hidden="1">' для открытого бюджета'!$A$3:$I$57</definedName>
    <definedName name="Z_75A3D7DF_5823_472F_917D_7664CBB4F6FF_.wvu.FilterData" localSheetId="0" hidden="1">' для открытого бюджета'!$A$3:$I$57</definedName>
    <definedName name="Z_77C4418B_5BB1_407E_B78F_1908A33C3C73_.wvu.FilterData" localSheetId="0" hidden="1">' для открытого бюджета'!$A$3:$I$57</definedName>
    <definedName name="Z_9BD843FF_B424_4650_BD22_347CBEA4F3BE_.wvu.FilterData" localSheetId="0" hidden="1">' для открытого бюджета'!$A$3:$I$57</definedName>
    <definedName name="Z_C3E927B9_959D_4195_AEAC_C7AA7F2DFC1E_.wvu.FilterData" localSheetId="0" hidden="1">' для открытого бюджета'!$A$3:$I$57</definedName>
    <definedName name="Z_C9B16E77_1080_463F_87AA_CAB8F86A7F90_.wvu.FilterData" localSheetId="0" hidden="1">' для открытого бюджета'!$A$3:$I$57</definedName>
    <definedName name="Z_D4FF95C3_7EA9_427D_B24D_44BA30D2D6FB_.wvu.FilterData" localSheetId="0" hidden="1">' для открытого бюджета'!$A$3:$I$57</definedName>
    <definedName name="Z_D5D0C215_E36E_475D_BA10_4DB36BDB9DFB_.wvu.FilterData" localSheetId="0" hidden="1">' для открытого бюджета'!$A$3:$I$57</definedName>
    <definedName name="Z_DACE88A8_0540_4F4A_8B97_DD0CE1731219_.wvu.FilterData" localSheetId="0" hidden="1">' для открытого бюджета'!$A$3:$I$57</definedName>
    <definedName name="Z_DAF1491E_C925_4C9F_9A21_A7368BA13293_.wvu.FilterData" localSheetId="0" hidden="1">' для открытого бюджета'!$A$3:$I$57</definedName>
    <definedName name="Z_EFA94A0D_E33F_41AC_994A_43CF07509FE5_.wvu.FilterData" localSheetId="0" hidden="1">' для открытого бюджета'!$A$3:$I$57</definedName>
    <definedName name="_xlnm.Print_Titles" localSheetId="0">' для открытого бюджета'!$3:$4</definedName>
    <definedName name="_xlnm.Print_Area" localSheetId="0">' для открытого бюджета'!$A$1:$H$60</definedName>
  </definedNames>
  <calcPr calcId="144525"/>
</workbook>
</file>

<file path=xl/calcChain.xml><?xml version="1.0" encoding="utf-8"?>
<calcChain xmlns="http://schemas.openxmlformats.org/spreadsheetml/2006/main">
  <c r="D50" i="1" l="1"/>
  <c r="D48" i="1"/>
  <c r="D44" i="1"/>
  <c r="D42" i="1"/>
  <c r="D41" i="1"/>
  <c r="D38" i="1"/>
  <c r="D35" i="1"/>
  <c r="D34" i="1"/>
  <c r="D30" i="1"/>
  <c r="D29" i="1"/>
  <c r="D28" i="1"/>
  <c r="D27" i="1"/>
  <c r="D13" i="1"/>
  <c r="F13" i="1" l="1"/>
  <c r="G11" i="1"/>
  <c r="E33" i="1"/>
  <c r="D33" i="1"/>
  <c r="F37" i="1"/>
  <c r="G37" i="1"/>
  <c r="C33" i="1"/>
  <c r="C40" i="1"/>
  <c r="G48" i="1" l="1"/>
  <c r="F36" i="1" l="1"/>
  <c r="G36" i="1"/>
  <c r="G33" i="1" l="1"/>
  <c r="F56" i="1"/>
  <c r="F54" i="1"/>
  <c r="F53" i="1"/>
  <c r="F51" i="1"/>
  <c r="F50" i="1"/>
  <c r="F48" i="1"/>
  <c r="F47" i="1"/>
  <c r="F45" i="1"/>
  <c r="F44" i="1"/>
  <c r="F42" i="1"/>
  <c r="F41" i="1"/>
  <c r="F39" i="1"/>
  <c r="F38" i="1"/>
  <c r="F35" i="1"/>
  <c r="F34" i="1"/>
  <c r="F32" i="1"/>
  <c r="F30" i="1"/>
  <c r="F29" i="1"/>
  <c r="F28" i="1"/>
  <c r="F27" i="1"/>
  <c r="F25" i="1"/>
  <c r="F24" i="1"/>
  <c r="F23" i="1"/>
  <c r="F22" i="1"/>
  <c r="F21" i="1"/>
  <c r="F20" i="1"/>
  <c r="F18" i="1"/>
  <c r="F17" i="1"/>
  <c r="F15" i="1"/>
  <c r="F12" i="1"/>
  <c r="F11" i="1"/>
  <c r="F10" i="1"/>
  <c r="F9" i="1"/>
  <c r="F8" i="1"/>
  <c r="F7" i="1"/>
  <c r="F6" i="1"/>
  <c r="F33" i="1" l="1"/>
  <c r="G6" i="1"/>
  <c r="C14" i="1" l="1"/>
  <c r="G12" i="1"/>
  <c r="C5" i="1" l="1"/>
  <c r="D5" i="1"/>
  <c r="E5" i="1"/>
  <c r="G7" i="1"/>
  <c r="G8" i="1"/>
  <c r="G10" i="1"/>
  <c r="G13" i="1"/>
  <c r="D14" i="1"/>
  <c r="E14" i="1"/>
  <c r="G15" i="1"/>
  <c r="C16" i="1"/>
  <c r="D16" i="1"/>
  <c r="E16" i="1"/>
  <c r="G17" i="1"/>
  <c r="G18" i="1"/>
  <c r="C19" i="1"/>
  <c r="D19" i="1"/>
  <c r="E19" i="1"/>
  <c r="G20" i="1"/>
  <c r="G21" i="1"/>
  <c r="G23" i="1"/>
  <c r="G24" i="1"/>
  <c r="G25" i="1"/>
  <c r="C26" i="1"/>
  <c r="D26" i="1"/>
  <c r="E26" i="1"/>
  <c r="G27" i="1"/>
  <c r="G28" i="1"/>
  <c r="G29" i="1"/>
  <c r="G30" i="1"/>
  <c r="C31" i="1"/>
  <c r="D31" i="1"/>
  <c r="E31" i="1"/>
  <c r="G32" i="1"/>
  <c r="G34" i="1"/>
  <c r="G35" i="1"/>
  <c r="G38" i="1"/>
  <c r="G39" i="1"/>
  <c r="D40" i="1"/>
  <c r="E40" i="1"/>
  <c r="G41" i="1"/>
  <c r="G42" i="1"/>
  <c r="C43" i="1"/>
  <c r="D43" i="1"/>
  <c r="E43" i="1"/>
  <c r="G44" i="1"/>
  <c r="G45" i="1"/>
  <c r="G47" i="1"/>
  <c r="C49" i="1"/>
  <c r="D49" i="1"/>
  <c r="E49" i="1"/>
  <c r="G50" i="1"/>
  <c r="G51" i="1"/>
  <c r="C52" i="1"/>
  <c r="D52" i="1"/>
  <c r="E52" i="1"/>
  <c r="G53" i="1"/>
  <c r="G54" i="1"/>
  <c r="C55" i="1"/>
  <c r="D55" i="1"/>
  <c r="E55" i="1"/>
  <c r="G56" i="1"/>
  <c r="F52" i="1" l="1"/>
  <c r="F49" i="1"/>
  <c r="F40" i="1"/>
  <c r="F5" i="1"/>
  <c r="F26" i="1"/>
  <c r="F55" i="1"/>
  <c r="F43" i="1"/>
  <c r="F31" i="1"/>
  <c r="F19" i="1"/>
  <c r="F16" i="1"/>
  <c r="G14" i="1"/>
  <c r="F14" i="1"/>
  <c r="G52" i="1"/>
  <c r="G49" i="1"/>
  <c r="G43" i="1"/>
  <c r="G40" i="1"/>
  <c r="G26" i="1"/>
  <c r="G19" i="1"/>
  <c r="G16" i="1"/>
  <c r="C57" i="1"/>
  <c r="E57" i="1"/>
  <c r="G55" i="1"/>
  <c r="D57" i="1"/>
  <c r="G31" i="1"/>
  <c r="G5" i="1"/>
  <c r="F57" i="1" l="1"/>
  <c r="G57" i="1"/>
</calcChain>
</file>

<file path=xl/sharedStrings.xml><?xml version="1.0" encoding="utf-8"?>
<sst xmlns="http://schemas.openxmlformats.org/spreadsheetml/2006/main" count="147" uniqueCount="147">
  <si>
    <t>Итого</t>
  </si>
  <si>
    <t>1301</t>
  </si>
  <si>
    <t>Обслуживание государственного внутреннего и муниципального долга</t>
  </si>
  <si>
    <t>1300</t>
  </si>
  <si>
    <t>ОБСЛУЖИВАНИЕ ГОСУДАРСТВЕННОГО И МУНИЦИПАЛЬНОГО ДОЛГА</t>
  </si>
  <si>
    <t>1202</t>
  </si>
  <si>
    <t>Периодическая печать и издательства</t>
  </si>
  <si>
    <t>1200</t>
  </si>
  <si>
    <t>СРЕДСТВА МАССОВОЙ ИНФОРМАЦИИ</t>
  </si>
  <si>
    <t>Массовый спорт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</si>
  <si>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</si>
  <si>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</si>
  <si>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</si>
  <si>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</si>
  <si>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</si>
  <si>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</si>
  <si>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</si>
  <si>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</si>
  <si>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</si>
  <si>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</si>
  <si>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</si>
  <si>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</si>
  <si>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</si>
  <si>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</si>
  <si>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</si>
  <si>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</si>
  <si>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</si>
  <si>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</si>
  <si>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</si>
  <si>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</si>
  <si>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</si>
  <si>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 и оздоровление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</si>
  <si>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</si>
  <si>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</si>
  <si>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</si>
  <si>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</si>
  <si>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</si>
  <si>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</si>
  <si>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 xml:space="preserve">Фактическое исполнение ниже первоначального плана на 32 729,0 тыс. рублей или на 45,1 процента,  их них за счет: 
- за счет средств областного бюджета в сумме 27 102,0 тыс. рублей, предусмотренные  на реализацию мероприятий по охране окружающей среды, экологической реабилитации и воспроизводству природных ресурсов;
- за счет перераспределения бюджетных ассигнований местного бюджета  между кодами бюджетной классификации расходов.                        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</si>
  <si>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</si>
  <si>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</si>
  <si>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</si>
  <si>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</si>
  <si>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</si>
  <si>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</si>
  <si>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</si>
  <si>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</si>
  <si>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</si>
  <si>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</si>
  <si>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</si>
  <si>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</si>
  <si>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</si>
  <si>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</si>
  <si>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</si>
  <si>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</si>
  <si>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</si>
  <si>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</si>
  <si>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</si>
  <si>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</si>
  <si>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</si>
  <si>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</si>
  <si>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</si>
  <si>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</si>
  <si>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</si>
  <si>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</si>
  <si>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</si>
  <si>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</si>
  <si>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</si>
  <si>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</si>
  <si>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0300</t>
  </si>
  <si>
    <t>НАЦИОНАЛЬНАЯ БЕЗОПАСНОСТЬ И ПРАВООХРАНИТЕЛЬНАЯ ДЕЯТЕЛЬНОСТЬ</t>
  </si>
  <si>
    <t>0203</t>
  </si>
  <si>
    <t>Мобилизационная и вневойсковая подготовка</t>
  </si>
  <si>
    <t>0200</t>
  </si>
  <si>
    <t>НАЦИОНАЛЬНАЯ ОБОРОНА</t>
  </si>
  <si>
    <t>0113</t>
  </si>
  <si>
    <t>Другие общегосударственные вопросы</t>
  </si>
  <si>
    <t>0111</t>
  </si>
  <si>
    <t>Резервные фонды</t>
  </si>
  <si>
    <t>0107</t>
  </si>
  <si>
    <t>Обеспечение проведения выборов и референдумов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</si>
  <si>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</si>
  <si>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</si>
  <si>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</si>
  <si>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</si>
  <si>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</si>
  <si>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</si>
  <si>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</si>
  <si>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</si>
  <si>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</si>
  <si>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</si>
  <si>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</si>
  <si>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</si>
  <si>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>1</t>
  </si>
  <si>
    <t>Примечание</t>
  </si>
  <si>
    <t>Процент исполнения от первоначального плана</t>
  </si>
  <si>
    <t>Код раз-дела, подраздела</t>
  </si>
  <si>
    <t>Наименование расходов</t>
  </si>
  <si>
    <t xml:space="preserve">  </t>
  </si>
  <si>
    <t>Телевидение и радиовещание</t>
  </si>
  <si>
    <t>Физическая культура</t>
  </si>
  <si>
    <t>Фактическое исполнение составило 0 тыс. рублей,  в связи с отсутствием потребности по процентным платежам по муниципальному долгу</t>
  </si>
  <si>
    <t>0407</t>
  </si>
  <si>
    <t>Лесное хозяйство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</si>
  <si>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</si>
  <si>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</si>
  <si>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</si>
  <si>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</si>
  <si>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 xml:space="preserve">Информация к отчету об исполнении  
бюджета муниципального образования городской округ
 "Охинский" за 2019 год </t>
  </si>
  <si>
    <t xml:space="preserve"> РАСПРЕДЕЛЕНИЕ БЮДЖЕТНЫХ АССИГНОВАНИЙ
муниципального образования городской округ "Охинский" за 2019 год  по разделам, подразделам классификации расхода бюджета            </t>
  </si>
  <si>
    <t>Первоначально утвержденный бюджет на 2019 год</t>
  </si>
  <si>
    <t>Уточненный годовой план на 2019 год</t>
  </si>
  <si>
    <t>Фактическое исполнение за 2019 год</t>
  </si>
  <si>
    <t>Отклонение исполнения от первоначального плана на 2019 год</t>
  </si>
  <si>
    <t>Фактическое исполнение выше первоначального плана на 638,0 тыс. руб. или на 14,6%, в связи с повышением заработной платы с 01.01.2019 и с 01.10.2019 года</t>
  </si>
  <si>
    <t>Фактическое исполнение ниже от первоначального плана на 346,1 тыс. руб. или на 3,1%, в связи сокращением расходов по непрограммным расходам на обеспечение деятельности ОМСу, освоением средств не в полном объеме</t>
  </si>
  <si>
    <t>Фактическое исполнение выше от первоначального плана на 404,1 тыс. руб. или на 0,9%, в связи увеличением расходов по непрограммным расходам на обеспечение деятельности ОМСу</t>
  </si>
  <si>
    <t xml:space="preserve">Фактическое исполнение выше от первоначального плана на 474,8 тыс. руб.или на 30,6%,в связи с увеличением расходов на реализацию муниципальной программы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 </t>
  </si>
  <si>
    <t xml:space="preserve">Фактическое исполнение ниже от первоначального плана на 713 тыс. руб.или на 12,3%, в связи с сокращением расходов на реализацию  муниципальной программы «Совершенствование муниципального управления муниципального образования городской округ «Охинский» </t>
  </si>
  <si>
    <t>Фактическое исполнение выше от первоначального плана на 7 974,9 тыс. руб.или на 3,6%,в связи с увеличением расходов по муниципальной программе "Совершенствование муниципального управления муниципального образования городской округ "Охинский" в сумме 300,0 тыс. руб., с сокращением расходов на реализацию муниципальной программы "Обеспечение населения муниципального образования городской округ "Охинский" качественным жильем" в сумме 10,0 тыс. руб, с сокращением расходов на реализацию муниципальной программы "Обеспечение населения муниципального образования городской округ "Охинский" качественными услугами ЖКХ" в сумме 16 642,2 тыс. руб., с увеличением расходов  по программе "Совершенствование системы управления муниципальным имуществом в муниципальном образовании городской округ "Охинский" в сумме 36 278,9 тыс. руб., выделением средств из областного бюджета за счет средств резервного фонда Правительства Сахалинской областив сумме 886,7 тыс. руб., выделением из резервного фонда МО ГО "Охинский" в сумме 576,6 тыс. рублей., освоением средств не в полном объеме</t>
  </si>
  <si>
    <t>Фактическое исполнение выше от первоначального плана на 12 746,0 тыс. руб.или на 27,4%, в связи  с выделением средств на реализацию муниципальной программы "Обеспечение населения муниципального образования городской округ "Охинский"  качественными услугами жилищно-коммунального хозяйства" в сумме 700,8 тыс. руб., с выделением средств на реализацию муниципальной программы "Совершенствование системы управления муниципальным имуществом в муниципальном образовании городской округ "Охинский" в сумме  198,4 тыс. руб., выделением средств на реализацию муниципальной программы "Формирование современной городской среды на территории муниципального образования городской округ "Охинский" в сумме 11 975,7 тыс. руб., освоение средств не в полном объеме</t>
  </si>
  <si>
    <t xml:space="preserve">Фактическое исполнение выше от первоначального плана на 779,3 тыс. руб.или на 2,5%, в связи с увеличением средств на финансовое обеспечение деятельности муниципального казенного учреждения "Управление капитального строительства городского округа "Охинский".
</t>
  </si>
  <si>
    <t>Фактическое исполнение выше от первоначального плана на 24 333,4 тыс. руб.или на 3,5%,  в связи с выделением дополнительных средств из областного и местного бюджета на реализацию муниципальной программы муниципального образования городской округ "Охинский" "Развитие образования в муниципальном образовании городской округ "Охинский", освоением средств не в полном объеме</t>
  </si>
  <si>
    <t>Фактическое исполнение выше от первоначального плана на 91 430,6 тыс. руб.или на 13,4%, в связи с выделением дополнительных средств из областного и местного бюджета на реализацию муниципальной программы «Развитие образования в униципальном образовании городской округ «Охинский», освоением средств не в полном объеме</t>
  </si>
  <si>
    <t>Фактическое исполнение выше от первоначального плана на 4 728,9 тыс. руб.или на 4,1%, в связи с сокращением расходов муниципальной программы  "Развитие образования в муниципальном образовании городской округ "Охинский" в сумме 3 244,2 тыс.руб., выделением дополнительных средств на реализацию  муниципальной программы на реализацию муниципальной программы "Развитие культуры в муниципальном образовании городской округ "Охинский" в сумме 8 011,2 тыс. руб., выделением расходов на реализацию муниципальной программы "Развитие физической культуры, спорта  и повышение эффективности молодежной политики в муниципальном образовании городской округ "Охинский" в сумме 68,4 тыс. руб. , освоением средств не в полном объеме</t>
  </si>
  <si>
    <t>Фактическое исполнение выше от первоначального плана на 49,8 тыс. руб.или на 1,6%в связи с увеличением расходов на повышение квалификации,освоением средств не в полном объеме</t>
  </si>
  <si>
    <t>Фактическое исполнение ниже от первоначального плана на 1 686,3 тыс. руб.или на 9,3%, в связи с сокращением расходов на реализацию муниципальной программы "Развитие физической культуры, спорта и повышение эффективности молодежной политики в муниципальном образовании городской округ "Охинский" в сумме 1 640,9 тыс. руб., сокращением расходов на реализацию программы  "Совершенствование муниципального управления" на сумму 43,1 тыс. руб., освоением средств в не полном объеме</t>
  </si>
  <si>
    <t>Фактическое исполнение ниже от первоначального плана на 1 953,4 тыс. руб.или на 2,0%,  в связи с увеличением расходов на реализацию муниципальной программы  "Развитие образования в муниципальном образовании городской округ "Охинский" в сумме 821,9 тыс. руб., сокращением расходов по непрограммным расходам на обеспечение деятельности ОМСу в сумме 1 628,7 тыс. руб. ,освоением средств не в полном объеме</t>
  </si>
  <si>
    <t xml:space="preserve">Фактическое исполнение выше от первоначального плана на 4 715,5 тыс. руб. или на 13,2%, в связи с выделением дополнительных средств на реализацию муниципальной программы муниципального образования городской округ "Охинский" Развитие культуры в муниципальном образовании городской округ "Охинский" в сумме 5 554,0 тыс. руб.,сокращением расходов по программе "Совершенствование муниципального управления" в сумме 26,6 тыс. руб., сокращением расходов на обеспечение деятельности органов местного самоуправления в сумме 738,2 тыс. руб., освоением средств не в полном объеме
</t>
  </si>
  <si>
    <t xml:space="preserve">Фактическое исполнение выше от первоначального плана на 573,9 тыс. руб.или на 5,5%, в связи с увеличением потребности на пенсионное обеспечение, увеличением количества получателей доплаты к пенсии
</t>
  </si>
  <si>
    <t xml:space="preserve">Фактическое исполнение ниже от первоначального плана на 11 179,6 тыс. руб.или на 23%, в связи с сокращением расходов на реализацию муниципальной программы "Развитие образования в муниципальном образовании городской округ "Охинский" в сумме 9 286,5 тыс. руб., сокращением расходов по муниципальной программе "Развитие культуры в муниципальном образовании городской округ "Охинский" в сумме 18,1 тыс. руб., уменьшением расходов по местному бюджету по реализацию муниципальной программы "Совершенствование муниципального управления муниципального образования городской округ "Охинский" в сумме 366,2 тыс. руб., сокращением расходов на реализацию муниципальной программы "Развитие физической культуры, спорта и повышение эффективности молодежной политики в муниципальном образовании городской округ "Охинский" в сумме 1 108,9 тыс. руб. по причине отсутствия потребности, освоением средств не в полном объеме
</t>
  </si>
  <si>
    <t xml:space="preserve">Фактическое исполнение ниже от первоначального плана на 6 758,8 тыс. руб.или на 5,3%, в связи с сокращением расходов по муниципальной программе "Развитие образования в муниципальном образовании городской округ "Охинский",освоением средств не в полном объеме
</t>
  </si>
  <si>
    <t>Фактическое исполнение выше от первоначального плана на 183,2 тыс. руб.или на 5,3%, в связи с выделением дополнительных средств на реализацию муниципальной программы "Совершенствование муниципального управления муниципального образования городской округ "Охинский" в сумме 470,3 тыс.руб., выделением из резервного фонда МО ГО «Охинский» в сумме 30,0 тыс. руб, освоением средств не в полном объеме</t>
  </si>
  <si>
    <t>Фактическое исполнение выше от первоначального плана на 7 496,0 тыс. руб.или на 6,3%, в связи с увеличением расходов на реализацию муниципальной программы "Развитие физической культуры, спорта и повышение эффективности молодежной политики в МО ГО "Охинский"</t>
  </si>
  <si>
    <t>Фактическое исполнение выше от первоначального плана на 5 659,6 тыс. руб.или на 5,1%, в связис выделением бюджетных ассигнований по муниципальной программе "Развитие физической культуры, спорта и повышение эффективности молодежной политики в муниципальном образовании городской округ "Охинский" в сумме 21 592,9 тыс. руб., освоением средств не в полном объеме</t>
  </si>
  <si>
    <t xml:space="preserve"> Фактическое исполнение выше от первоначального плана на 1 157,4 тыс. руб.или на 5,1%, в связи с выделением средств на дополнительную потребность.
</t>
  </si>
  <si>
    <t xml:space="preserve"> Фактическое исполнение выше от первоначального плана на 7 869,7 тыс. руб.или на 93,2%, в связи с выделением средств на дополнительную потребность
</t>
  </si>
  <si>
    <t>Фактическое исполнение выше от первоначального плана на 1 426,3 тыс. руб. или на 1,6%,в связи с увеличением расходов по непрограммным расходам на обеспечение деятельности ОМСу, в связи с повышением заработной платы с 01.01.2019 и с 01.10.2019 года, сокращением расходов по муниципальной программе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</t>
  </si>
  <si>
    <t xml:space="preserve">Фактическое исполнение ниже от первоначального плана на 4 383,0 тыс. руб. или на 100%, в связи с сокращением бюджетных ассигнований резервного фонда на 547,4 тыс.руб. и распределением резервного фонда МО ГО "Охинский" по подразделам
</t>
  </si>
  <si>
    <t>Фактическое исполнение выше от первоначального плана на 187,0 тыс. руб. или на 0,2%,  в связи с сокращением расходов по муниципальной программе "Совершенствование муниципального управления" на 1 896,6 тыс. руб., сокращением расходов по муниципальной программе "Совершенствование системы управления муниципальным имуществом в МО ГО "Охинский" в сумме 1 128,6 тыс. руб., с сокращением расходов на обеспечение деятельности органов местного самоуправления в сумме 1 737,1 тыс. руб, с увеличением потребности на муниципальную программу "Обеспечение населения МО ГО "Охинский" качественным жильем" в сумме 112,6 тыс. руб., выделением средств на выполнение функций органов местного самоуправления в сумме 3 750,4 тыс. руб., выделением из резервного фонда МО ГО "Охинский" в сумме 1 920,8 тыс. руб., освоением средств не в полном объеме</t>
  </si>
  <si>
    <t xml:space="preserve">Фактическое исполнение ниже от первоначального плана на 2 226,7 тыс. руб.или на 85,3%, в связи с сокращением расходов на реализацию муниципальной программы "Совершенствование и развитие дорожного хозяйства, повышение безопасности дорожного движения в муниципальном образовании городской округ "Охинский" на 2 175,0 тыс. руб., по причине изменения подраздела на 0409, увеличением расходов по муниципальной программе "Развитие физической культуры, спорта  и повышение эффективности молодежной политики в муниципальном образовании городской округ "Охинский" на 48,3 тыс. руб., сокращением расходов на реализацию муниципальной программы "О противодействии коррупции в органах местного самоуправления муниципального образования городской округ "Охинский" на 100,0 тыс. рублей.  </t>
  </si>
  <si>
    <t xml:space="preserve">Фактическое исполнение выше от первоначального плана на 380,2 тыс. руб.или на 1,4%, в связи с сокращением расходов на муниципальную программу"Совершенствование муниципального управления муниципального образования городской округ "Охинский" в сумме 1 137,7 тыс. руб., выделением бюджетных ассигнований на муниципальную программу "Совершенствование системы управления муниципальным имуществом в муниципальном образовании городской округ "Охинский" в сумме 1 521,1 тыс. руб., выделением из резервного фонда МО ГО «Охинский» в сумме 100,0 тыс. руб., освоением средств не в полном объеме
</t>
  </si>
  <si>
    <t>Фактическое исполнение ниже от первоначального плана на 28 168,2 тыс. руб.или на 8,8%,  в связи с сокращением расходов на реализацию муниципальной программы "Совершенствование и развитие дорожного хозяйства, повышение безопасности дорожного движения в муниципальном образовании городской округ "Охинский" в сумме 60 180,8 тыс. руб., выделением средств на реализацию муниципальной программы "Совершенствование системы управления муниципальным имуществом в муниципальном образовании городской округ "Охинский" в сумме 1907,0 тыс. руб. ,выделением  средств на реализацию муниципальной программы "Формирование современной городской среды на территории муниципального образования городской округ "Охинский" в сумме 70 199,2 тыс. руб., освоением средств не в полном объеме</t>
  </si>
  <si>
    <t>Фактическое исполнение ниже от первоначального плана на 23 421,5 тыс. руб.или на 63,3%,  в связи с сокращением расходов на муниципальную программу "Обеспечение населения муниципального образования городской округ "Охинский" качественным жильем" на 9 349,6 тыс. рублей, сокращением расходов на  муниципальную программу "Совершенствование системы управления муниципальным имуществом в муниципальном образовании городской округ "Охинский" в сумме 2 863,5 тыс. руб., с сокращением расходов на муниципальную программу "Поддержка и развитие малого и среднего предпринимательства в муниципальном образовании городской округ "Охинский" на 2 053,4 тыс. руб., с сокращением расходов на муниципальную программу "Развитие торговли в муниципальном образовании городской округ "Охинский" в сумме 75,0 тыс. руб., освоением средств не в полном объеме</t>
  </si>
  <si>
    <t>Фактическое исполнение выше от первоначального плана на 7 136,2 тыс. руб.или на 2,7%,  в связи с сокращением расходов по муниципальной программе "Совершенствование муниципального управления муниципального образования городской округ "Охинский" в сумме 8 183,2 тыс. руб., с выделением дополнительных средств из областного и местного бюджета на реализацию муниципальной программы "Обеспечение населения муниципального образования городской округ "Охинский" качественным жильем" в сумме 24 910,1 тыс. руб., с выделением дополнительных средств из областного бюджета на реализацию муниципальной программы "Обеспечение населения муниципального образования городской округ "Охинский" качественными услугами ЖКХ" в сумме 13 601,8 тыс. руб., с увеличением расходов  по программе "Совершенствование системы управления муниципальным имуществом в муниципальном образовании городской округ "Охинский" в сумме 4 598,4 тыс.руб., выделением средств из областного бюджета за счет средств резервного фонда Правительства Сахалинской областив сумме 3 548,9 тыс. руб., выделением из резервного фонда МО ГО «Охинский» в сумме 668,1 тыс. рублей., освоением средств не в полном объеме</t>
  </si>
  <si>
    <t>Фактическое исполнение ниже от первоначального плана на 9 821,6 тыс. руб.или на 5,2%, в связи с сокращением расходов на реализацию муниципальной программы "Развитие культуры в муниципальном образовании городской округ "Охинский" в сумме 5 778,4 тыс. руб. ,освоением средств в не полном объеме</t>
  </si>
  <si>
    <t>Основое увеличение плановых назначений связано с предоставлением дополнительных безвозмездных поступлений из областного бюджета, увеличением расходов за счет остатков по налоговым и неналоговым доходам по состоянию на 01.01.2019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</si>
</sst>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C00000"/>
      <name val="Calibri"/>
      <family val="2"/>
      <charset val="204"/>
      <scheme val="minor"/>
    </font>
    <font>
      <b/>
      <sz val="11"/>
      <color rgb="FF7030A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sz val="10"/>
      <color rgb="FF7030A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B0F0"/>
      <name val="Times New Roman"/>
      <family val="1"/>
      <charset val="204"/>
    </font>
    <font>
      <sz val="10"/>
      <color theme="6" tint="-0.49998474074526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6"/>
      <color rgb="FF7030A0"/>
      <name val="Times New Roman"/>
      <family val="1"/>
      <charset val="204"/>
    </font>
    <font>
      <sz val="16"/>
      <color rgb="FF0070C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</borders>
  <cellStyleXfs count="35">
    <xf numFmtId="0" fontId="0" fillId="0" borderId="0"/>
    <xf numFmtId="49" fontId="10" fillId="0" borderId="1">
      <alignment horizontal="center" wrapText="1"/>
    </xf>
    <xf numFmtId="0" fontId="25" fillId="0" borderId="0"/>
    <xf numFmtId="0" fontId="26" fillId="0" borderId="0">
      <alignment wrapText="1"/>
    </xf>
    <xf numFmtId="0" fontId="26" fillId="0" borderId="0"/>
    <xf numFmtId="0" fontId="27" fillId="0" borderId="0">
      <alignment horizontal="center" wrapText="1"/>
    </xf>
    <xf numFmtId="0" fontId="27" fillId="0" borderId="0">
      <alignment horizontal="center"/>
    </xf>
    <xf numFmtId="0" fontId="26" fillId="0" borderId="0">
      <alignment horizontal="right"/>
    </xf>
    <xf numFmtId="0" fontId="26" fillId="0" borderId="7">
      <alignment horizontal="center" vertical="center" wrapText="1"/>
    </xf>
    <xf numFmtId="0" fontId="28" fillId="0" borderId="7">
      <alignment vertical="top" wrapText="1"/>
    </xf>
    <xf numFmtId="49" fontId="26" fillId="0" borderId="7">
      <alignment horizontal="center" vertical="top" shrinkToFit="1"/>
    </xf>
    <xf numFmtId="4" fontId="28" fillId="4" borderId="7">
      <alignment horizontal="right" vertical="top" shrinkToFit="1"/>
    </xf>
    <xf numFmtId="10" fontId="28" fillId="4" borderId="7">
      <alignment horizontal="right" vertical="top" shrinkToFit="1"/>
    </xf>
    <xf numFmtId="0" fontId="28" fillId="0" borderId="7">
      <alignment horizontal="left"/>
    </xf>
    <xf numFmtId="4" fontId="28" fillId="3" borderId="7">
      <alignment horizontal="right" vertical="top" shrinkToFit="1"/>
    </xf>
    <xf numFmtId="10" fontId="28" fillId="3" borderId="7">
      <alignment horizontal="right" vertical="top" shrinkToFit="1"/>
    </xf>
    <xf numFmtId="0" fontId="26" fillId="0" borderId="0">
      <alignment horizontal="left" wrapText="1"/>
    </xf>
    <xf numFmtId="0" fontId="25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6" fillId="5" borderId="0"/>
    <xf numFmtId="0" fontId="26" fillId="5" borderId="8"/>
    <xf numFmtId="0" fontId="26" fillId="5" borderId="9"/>
    <xf numFmtId="49" fontId="26" fillId="0" borderId="7">
      <alignment horizontal="left" vertical="top" wrapText="1" indent="2"/>
    </xf>
    <xf numFmtId="4" fontId="26" fillId="0" borderId="7">
      <alignment horizontal="right" vertical="top" shrinkToFit="1"/>
    </xf>
    <xf numFmtId="10" fontId="26" fillId="0" borderId="7">
      <alignment horizontal="right" vertical="top" shrinkToFit="1"/>
    </xf>
    <xf numFmtId="0" fontId="26" fillId="5" borderId="9">
      <alignment shrinkToFit="1"/>
    </xf>
    <xf numFmtId="0" fontId="26" fillId="5" borderId="10"/>
    <xf numFmtId="0" fontId="26" fillId="5" borderId="9">
      <alignment horizontal="center"/>
    </xf>
    <xf numFmtId="0" fontId="26" fillId="5" borderId="9">
      <alignment horizontal="left"/>
    </xf>
    <xf numFmtId="0" fontId="26" fillId="5" borderId="10">
      <alignment horizontal="center"/>
    </xf>
    <xf numFmtId="0" fontId="26" fillId="5" borderId="10">
      <alignment horizontal="left"/>
    </xf>
    <xf numFmtId="4" fontId="28" fillId="4" borderId="7">
      <alignment horizontal="right" vertical="top" shrinkToFit="1"/>
    </xf>
  </cellStyleXfs>
  <cellXfs count="105">
    <xf numFmtId="0" fontId="0" fillId="0" borderId="0" xfId="0"/>
    <xf numFmtId="0" fontId="0" fillId="0" borderId="0" xfId="0" applyBorder="1"/>
    <xf numFmtId="0" fontId="2" fillId="0" borderId="0" xfId="0" applyFont="1" applyBorder="1"/>
    <xf numFmtId="0" fontId="3" fillId="0" borderId="0" xfId="0" applyFont="1" applyBorder="1"/>
    <xf numFmtId="0" fontId="5" fillId="0" borderId="0" xfId="0" applyFont="1" applyFill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vertical="top" wrapText="1"/>
    </xf>
    <xf numFmtId="0" fontId="5" fillId="0" borderId="0" xfId="0" applyFont="1" applyFill="1" applyAlignment="1">
      <alignment horizontal="left" vertical="top" wrapText="1"/>
    </xf>
    <xf numFmtId="165" fontId="12" fillId="2" borderId="0" xfId="0" applyNumberFormat="1" applyFont="1" applyFill="1" applyBorder="1" applyAlignment="1">
      <alignment horizontal="center" wrapText="1"/>
    </xf>
    <xf numFmtId="164" fontId="13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left" vertical="top" wrapText="1"/>
    </xf>
    <xf numFmtId="165" fontId="7" fillId="0" borderId="0" xfId="0" applyNumberFormat="1" applyFont="1" applyFill="1" applyAlignment="1">
      <alignment vertical="top" wrapText="1"/>
    </xf>
    <xf numFmtId="164" fontId="5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8" fillId="0" borderId="2" xfId="0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top" wrapText="1"/>
    </xf>
    <xf numFmtId="164" fontId="5" fillId="2" borderId="0" xfId="0" applyNumberFormat="1" applyFont="1" applyFill="1" applyBorder="1" applyAlignment="1">
      <alignment vertical="top" wrapText="1"/>
    </xf>
    <xf numFmtId="164" fontId="5" fillId="2" borderId="0" xfId="0" applyNumberFormat="1" applyFont="1" applyFill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vertical="top" wrapText="1"/>
    </xf>
    <xf numFmtId="164" fontId="16" fillId="0" borderId="0" xfId="0" applyNumberFormat="1" applyFont="1" applyFill="1" applyAlignment="1">
      <alignment vertical="top" wrapText="1"/>
    </xf>
    <xf numFmtId="164" fontId="7" fillId="0" borderId="0" xfId="0" applyNumberFormat="1" applyFont="1" applyFill="1" applyAlignment="1">
      <alignment vertical="top" wrapText="1"/>
    </xf>
    <xf numFmtId="164" fontId="6" fillId="0" borderId="0" xfId="0" applyNumberFormat="1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164" fontId="18" fillId="2" borderId="0" xfId="0" applyNumberFormat="1" applyFont="1" applyFill="1" applyBorder="1" applyAlignment="1">
      <alignment horizontal="center" wrapText="1"/>
    </xf>
    <xf numFmtId="0" fontId="19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top" wrapText="1"/>
    </xf>
    <xf numFmtId="0" fontId="21" fillId="0" borderId="0" xfId="0" applyFont="1" applyFill="1" applyAlignment="1">
      <alignment vertical="top" wrapText="1"/>
    </xf>
    <xf numFmtId="49" fontId="15" fillId="2" borderId="2" xfId="0" applyNumberFormat="1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22" fillId="0" borderId="0" xfId="0" applyFont="1" applyFill="1" applyAlignment="1">
      <alignment vertical="top" wrapText="1"/>
    </xf>
    <xf numFmtId="0" fontId="23" fillId="0" borderId="0" xfId="0" applyFont="1" applyFill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9" fillId="0" borderId="0" xfId="0" applyFont="1" applyFill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" fillId="0" borderId="0" xfId="0" applyFont="1" applyBorder="1"/>
    <xf numFmtId="0" fontId="5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 wrapText="1"/>
    </xf>
    <xf numFmtId="164" fontId="5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164" fontId="8" fillId="2" borderId="2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164" fontId="15" fillId="2" borderId="2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164" fontId="9" fillId="2" borderId="0" xfId="0" applyNumberFormat="1" applyFont="1" applyFill="1" applyBorder="1" applyAlignment="1">
      <alignment horizontal="center" vertical="top" wrapText="1"/>
    </xf>
    <xf numFmtId="164" fontId="9" fillId="2" borderId="0" xfId="0" applyNumberFormat="1" applyFont="1" applyFill="1" applyAlignment="1">
      <alignment horizontal="center" vertical="top" wrapText="1"/>
    </xf>
    <xf numFmtId="0" fontId="0" fillId="2" borderId="0" xfId="0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17" fillId="0" borderId="0" xfId="0" applyFont="1" applyAlignment="1">
      <alignment horizontal="left" wrapText="1"/>
    </xf>
    <xf numFmtId="1" fontId="8" fillId="2" borderId="2" xfId="0" applyNumberFormat="1" applyFont="1" applyFill="1" applyBorder="1" applyAlignment="1">
      <alignment horizontal="center" vertical="top" wrapText="1"/>
    </xf>
    <xf numFmtId="1" fontId="8" fillId="0" borderId="2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 wrapText="1"/>
    </xf>
    <xf numFmtId="0" fontId="17" fillId="2" borderId="2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left" wrapText="1"/>
    </xf>
    <xf numFmtId="164" fontId="30" fillId="2" borderId="7" xfId="11" applyNumberFormat="1" applyFont="1" applyFill="1" applyAlignment="1" applyProtection="1">
      <alignment horizontal="center" vertical="top" shrinkToFit="1"/>
    </xf>
    <xf numFmtId="0" fontId="29" fillId="0" borderId="2" xfId="0" applyFont="1" applyBorder="1" applyAlignment="1">
      <alignment vertical="top" wrapText="1"/>
    </xf>
    <xf numFmtId="164" fontId="31" fillId="2" borderId="7" xfId="11" applyNumberFormat="1" applyFont="1" applyFill="1" applyAlignment="1" applyProtection="1">
      <alignment horizontal="center" vertical="top" shrinkToFit="1"/>
    </xf>
    <xf numFmtId="164" fontId="30" fillId="2" borderId="12" xfId="11" applyNumberFormat="1" applyFont="1" applyFill="1" applyBorder="1" applyAlignment="1" applyProtection="1">
      <alignment horizontal="center" vertical="top" shrinkToFit="1"/>
    </xf>
    <xf numFmtId="164" fontId="30" fillId="2" borderId="11" xfId="11" applyNumberFormat="1" applyFont="1" applyFill="1" applyBorder="1" applyAlignment="1" applyProtection="1">
      <alignment horizontal="center" vertical="top" shrinkToFit="1"/>
    </xf>
    <xf numFmtId="164" fontId="31" fillId="2" borderId="1" xfId="11" applyNumberFormat="1" applyFont="1" applyFill="1" applyBorder="1" applyAlignment="1" applyProtection="1">
      <alignment horizontal="center" vertical="top" shrinkToFit="1"/>
    </xf>
    <xf numFmtId="0" fontId="8" fillId="2" borderId="4" xfId="0" applyNumberFormat="1" applyFont="1" applyFill="1" applyBorder="1" applyAlignment="1" applyProtection="1">
      <alignment horizontal="left" vertical="top" wrapText="1"/>
    </xf>
    <xf numFmtId="0" fontId="24" fillId="0" borderId="0" xfId="0" applyFont="1"/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vertical="top" wrapText="1"/>
    </xf>
    <xf numFmtId="164" fontId="18" fillId="2" borderId="2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0" fontId="30" fillId="0" borderId="7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164" fontId="30" fillId="2" borderId="13" xfId="11" applyNumberFormat="1" applyFont="1" applyFill="1" applyBorder="1" applyAlignment="1" applyProtection="1">
      <alignment horizontal="center" vertical="top" shrinkToFit="1"/>
    </xf>
    <xf numFmtId="164" fontId="30" fillId="2" borderId="14" xfId="11" applyNumberFormat="1" applyFont="1" applyFill="1" applyBorder="1" applyAlignment="1" applyProtection="1">
      <alignment horizontal="center" vertical="top" shrinkToFi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164" fontId="30" fillId="2" borderId="7" xfId="34" applyNumberFormat="1" applyFont="1" applyFill="1" applyProtection="1">
      <alignment horizontal="right" vertical="top" shrinkToFit="1"/>
    </xf>
    <xf numFmtId="164" fontId="30" fillId="2" borderId="7" xfId="34" applyNumberFormat="1" applyFont="1" applyFill="1" applyAlignment="1" applyProtection="1">
      <alignment horizontal="center" vertical="top" shrinkToFit="1"/>
    </xf>
    <xf numFmtId="164" fontId="30" fillId="2" borderId="15" xfId="34" applyNumberFormat="1" applyFont="1" applyFill="1" applyBorder="1" applyAlignment="1" applyProtection="1">
      <alignment horizontal="center" vertical="top" shrinkToFit="1"/>
    </xf>
    <xf numFmtId="164" fontId="30" fillId="2" borderId="16" xfId="34" applyNumberFormat="1" applyFont="1" applyFill="1" applyBorder="1" applyAlignment="1" applyProtection="1">
      <alignment horizontal="center" vertical="top" shrinkToFit="1"/>
    </xf>
    <xf numFmtId="164" fontId="30" fillId="2" borderId="17" xfId="34" applyNumberFormat="1" applyFont="1" applyFill="1" applyBorder="1" applyAlignment="1" applyProtection="1">
      <alignment horizontal="center" vertical="top" shrinkToFit="1"/>
    </xf>
    <xf numFmtId="164" fontId="30" fillId="2" borderId="18" xfId="34" applyNumberFormat="1" applyFont="1" applyFill="1" applyBorder="1" applyAlignment="1" applyProtection="1">
      <alignment horizontal="center" vertical="top" shrinkToFit="1"/>
    </xf>
    <xf numFmtId="164" fontId="8" fillId="2" borderId="7" xfId="34" applyNumberFormat="1" applyFont="1" applyFill="1" applyAlignment="1" applyProtection="1">
      <alignment horizontal="center" vertical="top" shrinkToFit="1"/>
    </xf>
  </cellXfs>
  <cellStyles count="35">
    <cellStyle name="br" xfId="19"/>
    <cellStyle name="col" xfId="18"/>
    <cellStyle name="style0" xfId="20"/>
    <cellStyle name="td" xfId="21"/>
    <cellStyle name="tr" xfId="17"/>
    <cellStyle name="xl21" xfId="22"/>
    <cellStyle name="xl22" xfId="3"/>
    <cellStyle name="xl23" xfId="4"/>
    <cellStyle name="xl24" xfId="5"/>
    <cellStyle name="xl25" xfId="6"/>
    <cellStyle name="xl26" xfId="7"/>
    <cellStyle name="xl27" xfId="23"/>
    <cellStyle name="xl28" xfId="8"/>
    <cellStyle name="xl29" xfId="24"/>
    <cellStyle name="xl30" xfId="25"/>
    <cellStyle name="xl31" xfId="10"/>
    <cellStyle name="xl32" xfId="26"/>
    <cellStyle name="xl33" xfId="27"/>
    <cellStyle name="xl34" xfId="28"/>
    <cellStyle name="xl35" xfId="13"/>
    <cellStyle name="xl36" xfId="14"/>
    <cellStyle name="xl37" xfId="15"/>
    <cellStyle name="xl38" xfId="29"/>
    <cellStyle name="xl39" xfId="16"/>
    <cellStyle name="xl40" xfId="9"/>
    <cellStyle name="xl41" xfId="11"/>
    <cellStyle name="xl42" xfId="12"/>
    <cellStyle name="xl43" xfId="30"/>
    <cellStyle name="xl44" xfId="31"/>
    <cellStyle name="xl45" xfId="32"/>
    <cellStyle name="xl46" xfId="33"/>
    <cellStyle name="xl64" xfId="34"/>
    <cellStyle name="xl97" xfId="1"/>
    <cellStyle name="Обычный" xfId="0" builtinId="0"/>
    <cellStyle name="Обычн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abSelected="1" view="pageBreakPreview" zoomScale="75" zoomScaleNormal="90" zoomScaleSheetLayoutView="75" workbookViewId="0">
      <selection activeCell="H65" sqref="H65"/>
    </sheetView>
  </sheetViews>
  <sheetFormatPr defaultRowHeight="15.75" x14ac:dyDescent="0.25"/>
  <cols>
    <col min="1" max="1" width="52.5703125" style="1" customWidth="1"/>
    <col min="2" max="2" width="11.7109375" style="57" customWidth="1"/>
    <col min="3" max="3" width="16.42578125" style="57" customWidth="1"/>
    <col min="4" max="4" width="18.5703125" style="58" customWidth="1"/>
    <col min="5" max="6" width="16.140625" style="59" customWidth="1"/>
    <col min="7" max="7" width="16.140625" style="60" customWidth="1"/>
    <col min="8" max="8" width="95" style="43" customWidth="1"/>
    <col min="9" max="9" width="28.28515625" style="1" customWidth="1"/>
    <col min="10" max="10" width="8.28515625" style="3" customWidth="1"/>
    <col min="11" max="11" width="19.85546875" style="1" customWidth="1"/>
    <col min="12" max="12" width="29.140625" style="1" customWidth="1"/>
    <col min="13" max="13" width="23.42578125" style="2" customWidth="1"/>
    <col min="14" max="14" width="19.7109375" style="1" customWidth="1"/>
    <col min="15" max="15" width="26.7109375" style="1" customWidth="1"/>
    <col min="16" max="16" width="35.140625" style="1" customWidth="1"/>
    <col min="17" max="17" width="25.5703125" style="1" customWidth="1"/>
    <col min="18" max="18" width="14.85546875" style="1" customWidth="1"/>
    <col min="19" max="16384" width="9.140625" style="1"/>
  </cols>
  <sheetData>
    <row r="1" spans="1:16" s="4" customFormat="1" ht="53.25" customHeight="1" x14ac:dyDescent="0.25">
      <c r="A1" s="89"/>
      <c r="B1" s="89"/>
      <c r="C1" s="90"/>
      <c r="D1" s="91"/>
      <c r="E1" s="46"/>
      <c r="F1" s="46"/>
      <c r="G1" s="47"/>
      <c r="H1" s="61" t="s">
        <v>108</v>
      </c>
      <c r="I1" s="40"/>
      <c r="J1" s="6"/>
      <c r="M1" s="5"/>
    </row>
    <row r="2" spans="1:16" s="4" customFormat="1" ht="72" customHeight="1" x14ac:dyDescent="0.25">
      <c r="A2" s="88" t="s">
        <v>109</v>
      </c>
      <c r="B2" s="88"/>
      <c r="C2" s="88"/>
      <c r="D2" s="88"/>
      <c r="E2" s="88"/>
      <c r="F2" s="88"/>
      <c r="G2" s="88"/>
      <c r="J2" s="6"/>
      <c r="M2" s="5"/>
    </row>
    <row r="3" spans="1:16" s="4" customFormat="1" ht="81" customHeight="1" x14ac:dyDescent="0.25">
      <c r="A3" s="16" t="s">
        <v>97</v>
      </c>
      <c r="B3" s="18" t="s">
        <v>96</v>
      </c>
      <c r="C3" s="17" t="s">
        <v>110</v>
      </c>
      <c r="D3" s="48" t="s">
        <v>111</v>
      </c>
      <c r="E3" s="48" t="s">
        <v>112</v>
      </c>
      <c r="F3" s="70" t="s">
        <v>113</v>
      </c>
      <c r="G3" s="48" t="s">
        <v>95</v>
      </c>
      <c r="H3" s="39" t="s">
        <v>94</v>
      </c>
      <c r="I3" s="38"/>
      <c r="J3" s="37"/>
      <c r="M3" s="5"/>
    </row>
    <row r="4" spans="1:16" s="4" customFormat="1" x14ac:dyDescent="0.25">
      <c r="A4" s="16" t="s">
        <v>93</v>
      </c>
      <c r="B4" s="18">
        <v>2</v>
      </c>
      <c r="C4" s="17">
        <v>3</v>
      </c>
      <c r="D4" s="62">
        <v>4</v>
      </c>
      <c r="E4" s="62">
        <v>5</v>
      </c>
      <c r="F4" s="62">
        <v>6</v>
      </c>
      <c r="G4" s="62">
        <v>7</v>
      </c>
      <c r="H4" s="63">
        <v>8</v>
      </c>
      <c r="J4" s="6"/>
      <c r="M4" s="5"/>
    </row>
    <row r="5" spans="1:16" s="4" customFormat="1" x14ac:dyDescent="0.25">
      <c r="A5" s="64" t="s">
        <v>92</v>
      </c>
      <c r="B5" s="49" t="s">
        <v>91</v>
      </c>
      <c r="C5" s="50">
        <f>C6+C7+C8+C9+C10+C12+C13+C11</f>
        <v>253122.6</v>
      </c>
      <c r="D5" s="50">
        <f>D6+D7+D8+D9+D10+D12+D13+D11</f>
        <v>252964.60000000003</v>
      </c>
      <c r="E5" s="50">
        <f>E6+E7+E8+E9+E10+E12+E13+E11</f>
        <v>251048.9</v>
      </c>
      <c r="F5" s="50">
        <f>SUM(E5-C5)</f>
        <v>-2073.7000000000116</v>
      </c>
      <c r="G5" s="50">
        <f>E5/C5*100</f>
        <v>99.180752726149308</v>
      </c>
      <c r="H5" s="42"/>
      <c r="J5" s="13"/>
      <c r="M5" s="5"/>
    </row>
    <row r="6" spans="1:16" s="4" customFormat="1" ht="51.75" customHeight="1" x14ac:dyDescent="0.25">
      <c r="A6" s="19" t="s">
        <v>90</v>
      </c>
      <c r="B6" s="18" t="s">
        <v>89</v>
      </c>
      <c r="C6" s="82">
        <v>4364.6000000000004</v>
      </c>
      <c r="D6" s="99">
        <v>5045.6000000000004</v>
      </c>
      <c r="E6" s="99">
        <v>5002.6000000000004</v>
      </c>
      <c r="F6" s="69">
        <f>SUM(E6-C6)</f>
        <v>638</v>
      </c>
      <c r="G6" s="48">
        <f>E6/C6*100</f>
        <v>114.61760527883426</v>
      </c>
      <c r="H6" s="44" t="s">
        <v>114</v>
      </c>
      <c r="J6" s="13"/>
      <c r="M6" s="5"/>
    </row>
    <row r="7" spans="1:16" s="4" customFormat="1" ht="64.5" customHeight="1" x14ac:dyDescent="0.25">
      <c r="A7" s="19" t="s">
        <v>88</v>
      </c>
      <c r="B7" s="18" t="s">
        <v>87</v>
      </c>
      <c r="C7" s="82">
        <v>10996.9</v>
      </c>
      <c r="D7" s="99">
        <v>10685.4</v>
      </c>
      <c r="E7" s="99">
        <v>10650.8</v>
      </c>
      <c r="F7" s="69">
        <f t="shared" ref="F7:F57" si="0">SUM(E7-C7)</f>
        <v>-346.10000000000036</v>
      </c>
      <c r="G7" s="48">
        <f>E7/C7*100</f>
        <v>96.852749411197706</v>
      </c>
      <c r="H7" s="65" t="s">
        <v>115</v>
      </c>
      <c r="I7" s="15"/>
      <c r="J7" s="13"/>
      <c r="M7" s="5"/>
    </row>
    <row r="8" spans="1:16" s="4" customFormat="1" ht="72.75" customHeight="1" x14ac:dyDescent="0.25">
      <c r="A8" s="19" t="s">
        <v>86</v>
      </c>
      <c r="B8" s="18" t="s">
        <v>85</v>
      </c>
      <c r="C8" s="82">
        <v>87597.5</v>
      </c>
      <c r="D8" s="99">
        <v>89452.1</v>
      </c>
      <c r="E8" s="99">
        <v>89023.8</v>
      </c>
      <c r="F8" s="69">
        <f t="shared" si="0"/>
        <v>1426.3000000000029</v>
      </c>
      <c r="G8" s="48">
        <f>E8/C8*100</f>
        <v>101.62824281514884</v>
      </c>
      <c r="H8" s="65" t="s">
        <v>137</v>
      </c>
      <c r="I8" s="15"/>
      <c r="J8" s="13"/>
      <c r="M8" s="5"/>
    </row>
    <row r="9" spans="1:16" s="4" customFormat="1" ht="61.5" customHeight="1" x14ac:dyDescent="0.25">
      <c r="A9" s="35" t="s">
        <v>84</v>
      </c>
      <c r="B9" s="36" t="s">
        <v>83</v>
      </c>
      <c r="C9" s="82">
        <v>16.3</v>
      </c>
      <c r="D9" s="99">
        <v>16.3</v>
      </c>
      <c r="E9" s="99">
        <v>16.3</v>
      </c>
      <c r="F9" s="69">
        <f t="shared" si="0"/>
        <v>0</v>
      </c>
      <c r="G9" s="48">
        <v>0</v>
      </c>
      <c r="H9" s="65"/>
      <c r="I9" s="15"/>
      <c r="J9" s="13"/>
      <c r="M9" s="5"/>
    </row>
    <row r="10" spans="1:16" s="4" customFormat="1" ht="49.5" customHeight="1" x14ac:dyDescent="0.25">
      <c r="A10" s="19" t="s">
        <v>82</v>
      </c>
      <c r="B10" s="18" t="s">
        <v>81</v>
      </c>
      <c r="C10" s="82">
        <v>43254.7</v>
      </c>
      <c r="D10" s="99">
        <v>43994</v>
      </c>
      <c r="E10" s="99">
        <v>43658.8</v>
      </c>
      <c r="F10" s="69">
        <f t="shared" si="0"/>
        <v>404.10000000000582</v>
      </c>
      <c r="G10" s="48">
        <f>E10/C10*100</f>
        <v>100.93423373644946</v>
      </c>
      <c r="H10" s="44" t="s">
        <v>116</v>
      </c>
      <c r="J10" s="13"/>
      <c r="M10" s="5"/>
    </row>
    <row r="11" spans="1:16" s="4" customFormat="1" ht="29.25" hidden="1" customHeight="1" x14ac:dyDescent="0.25">
      <c r="A11" s="35" t="s">
        <v>80</v>
      </c>
      <c r="B11" s="34" t="s">
        <v>79</v>
      </c>
      <c r="C11" s="82">
        <v>0</v>
      </c>
      <c r="D11" s="99">
        <v>0</v>
      </c>
      <c r="E11" s="99">
        <v>0</v>
      </c>
      <c r="F11" s="69">
        <f t="shared" si="0"/>
        <v>0</v>
      </c>
      <c r="G11" s="48" t="e">
        <f>E11/C11*100</f>
        <v>#DIV/0!</v>
      </c>
      <c r="H11" s="44"/>
      <c r="I11" s="15"/>
      <c r="J11" s="13"/>
      <c r="K11" s="25"/>
      <c r="M11" s="5"/>
    </row>
    <row r="12" spans="1:16" s="4" customFormat="1" ht="41.25" customHeight="1" x14ac:dyDescent="0.25">
      <c r="A12" s="19" t="s">
        <v>78</v>
      </c>
      <c r="B12" s="18" t="s">
        <v>77</v>
      </c>
      <c r="C12" s="82">
        <v>4383</v>
      </c>
      <c r="D12" s="99">
        <v>240.1</v>
      </c>
      <c r="E12" s="99">
        <v>0</v>
      </c>
      <c r="F12" s="69">
        <f t="shared" si="0"/>
        <v>-4383</v>
      </c>
      <c r="G12" s="48">
        <f t="shared" ref="G12" si="1">E12/C12*100</f>
        <v>0</v>
      </c>
      <c r="H12" s="65" t="s">
        <v>138</v>
      </c>
      <c r="I12" s="15"/>
      <c r="J12" s="13"/>
      <c r="K12" s="25"/>
      <c r="M12" s="5"/>
    </row>
    <row r="13" spans="1:16" s="4" customFormat="1" ht="117.75" customHeight="1" x14ac:dyDescent="0.25">
      <c r="A13" s="19" t="s">
        <v>76</v>
      </c>
      <c r="B13" s="18" t="s">
        <v>75</v>
      </c>
      <c r="C13" s="82">
        <v>102509.6</v>
      </c>
      <c r="D13" s="99">
        <f>103531.2-0.1</f>
        <v>103531.09999999999</v>
      </c>
      <c r="E13" s="99">
        <v>102696.6</v>
      </c>
      <c r="F13" s="69">
        <f>SUM(E13-C13)</f>
        <v>187</v>
      </c>
      <c r="G13" s="48">
        <f t="shared" ref="G13:G18" si="2">E13/C13*100</f>
        <v>100.18242193901838</v>
      </c>
      <c r="H13" s="65" t="s">
        <v>139</v>
      </c>
      <c r="I13" s="33"/>
      <c r="J13" s="13"/>
      <c r="K13" s="25"/>
      <c r="L13" s="27"/>
      <c r="M13" s="26"/>
      <c r="P13" s="32"/>
    </row>
    <row r="14" spans="1:16" s="4" customFormat="1" hidden="1" x14ac:dyDescent="0.25">
      <c r="A14" s="64" t="s">
        <v>74</v>
      </c>
      <c r="B14" s="49" t="s">
        <v>73</v>
      </c>
      <c r="C14" s="50">
        <f>C15</f>
        <v>0</v>
      </c>
      <c r="D14" s="50">
        <f>D15</f>
        <v>0</v>
      </c>
      <c r="E14" s="50">
        <f>E15</f>
        <v>0</v>
      </c>
      <c r="F14" s="71">
        <f t="shared" si="0"/>
        <v>0</v>
      </c>
      <c r="G14" s="50" t="e">
        <f t="shared" si="2"/>
        <v>#DIV/0!</v>
      </c>
      <c r="H14" s="65"/>
      <c r="J14" s="13"/>
      <c r="M14" s="5"/>
    </row>
    <row r="15" spans="1:16" s="4" customFormat="1" ht="33" hidden="1" customHeight="1" x14ac:dyDescent="0.25">
      <c r="A15" s="19" t="s">
        <v>72</v>
      </c>
      <c r="B15" s="18" t="s">
        <v>71</v>
      </c>
      <c r="C15" s="48">
        <v>0</v>
      </c>
      <c r="D15" s="69">
        <v>0</v>
      </c>
      <c r="E15" s="69">
        <v>0</v>
      </c>
      <c r="F15" s="69">
        <f t="shared" si="0"/>
        <v>0</v>
      </c>
      <c r="G15" s="48" t="e">
        <f t="shared" si="2"/>
        <v>#DIV/0!</v>
      </c>
      <c r="H15" s="65"/>
      <c r="I15" s="15"/>
      <c r="J15" s="13"/>
      <c r="K15" s="14"/>
      <c r="M15" s="5"/>
    </row>
    <row r="16" spans="1:16" s="4" customFormat="1" ht="31.5" x14ac:dyDescent="0.25">
      <c r="A16" s="64" t="s">
        <v>70</v>
      </c>
      <c r="B16" s="49" t="s">
        <v>69</v>
      </c>
      <c r="C16" s="50">
        <f>C17+C18</f>
        <v>4159</v>
      </c>
      <c r="D16" s="50">
        <f>D17+D18</f>
        <v>2412.6</v>
      </c>
      <c r="E16" s="50">
        <f>E17+E18</f>
        <v>2407.1</v>
      </c>
      <c r="F16" s="69">
        <f t="shared" si="0"/>
        <v>-1751.9</v>
      </c>
      <c r="G16" s="50">
        <f t="shared" si="2"/>
        <v>57.876893484010573</v>
      </c>
      <c r="H16" s="65"/>
      <c r="J16" s="13"/>
      <c r="M16" s="5"/>
    </row>
    <row r="17" spans="1:14" s="4" customFormat="1" ht="56.25" customHeight="1" x14ac:dyDescent="0.25">
      <c r="A17" s="66" t="s">
        <v>68</v>
      </c>
      <c r="B17" s="45" t="s">
        <v>67</v>
      </c>
      <c r="C17" s="82">
        <v>1550</v>
      </c>
      <c r="D17" s="99">
        <v>2030.3</v>
      </c>
      <c r="E17" s="99">
        <v>2024.8</v>
      </c>
      <c r="F17" s="72">
        <f t="shared" si="0"/>
        <v>474.79999999999995</v>
      </c>
      <c r="G17" s="81">
        <f t="shared" si="2"/>
        <v>130.63225806451612</v>
      </c>
      <c r="H17" s="78" t="s">
        <v>117</v>
      </c>
      <c r="I17" s="15"/>
      <c r="J17" s="13"/>
      <c r="K17" s="25"/>
      <c r="L17" s="27"/>
      <c r="M17" s="26"/>
      <c r="N17" s="31"/>
    </row>
    <row r="18" spans="1:14" s="4" customFormat="1" ht="107.25" customHeight="1" x14ac:dyDescent="0.25">
      <c r="A18" s="75" t="s">
        <v>66</v>
      </c>
      <c r="B18" s="45" t="s">
        <v>65</v>
      </c>
      <c r="C18" s="82">
        <v>2609</v>
      </c>
      <c r="D18" s="99">
        <v>382.3</v>
      </c>
      <c r="E18" s="99">
        <v>382.3</v>
      </c>
      <c r="F18" s="73">
        <f t="shared" si="0"/>
        <v>-2226.6999999999998</v>
      </c>
      <c r="G18" s="81">
        <f t="shared" si="2"/>
        <v>14.653123802223075</v>
      </c>
      <c r="H18" s="77" t="s">
        <v>140</v>
      </c>
      <c r="I18" s="15"/>
      <c r="J18" s="13"/>
      <c r="K18" s="25"/>
      <c r="L18" s="27"/>
      <c r="M18" s="26"/>
    </row>
    <row r="19" spans="1:14" s="4" customFormat="1" x14ac:dyDescent="0.2">
      <c r="A19" s="64" t="s">
        <v>64</v>
      </c>
      <c r="B19" s="49" t="s">
        <v>63</v>
      </c>
      <c r="C19" s="50">
        <f>C20+C21+C22+C23+C24+C25</f>
        <v>392444.49999999994</v>
      </c>
      <c r="D19" s="50">
        <f>D20+D21+D22+D23+D24+D25</f>
        <v>389799.39999999997</v>
      </c>
      <c r="E19" s="50">
        <f>E20+E21+E22+E23+E24+E25</f>
        <v>340521.89999999997</v>
      </c>
      <c r="F19" s="74">
        <f t="shared" si="0"/>
        <v>-51922.599999999977</v>
      </c>
      <c r="G19" s="50">
        <f t="shared" ref="G19:G45" si="3">E19/C19*100</f>
        <v>86.769441284054182</v>
      </c>
      <c r="H19" s="79" t="s">
        <v>98</v>
      </c>
      <c r="I19" s="30"/>
      <c r="J19" s="13"/>
      <c r="K19" s="28"/>
      <c r="M19" s="5"/>
    </row>
    <row r="20" spans="1:14" s="4" customFormat="1" ht="57.75" customHeight="1" x14ac:dyDescent="0.25">
      <c r="A20" s="19" t="s">
        <v>62</v>
      </c>
      <c r="B20" s="18" t="s">
        <v>61</v>
      </c>
      <c r="C20" s="82">
        <v>3356.4</v>
      </c>
      <c r="D20" s="99">
        <v>3356.3</v>
      </c>
      <c r="E20" s="99">
        <v>3356.3</v>
      </c>
      <c r="F20" s="69">
        <f t="shared" si="0"/>
        <v>-9.9999999999909051E-2</v>
      </c>
      <c r="G20" s="48">
        <f t="shared" si="3"/>
        <v>99.99702061732809</v>
      </c>
      <c r="H20" s="65"/>
      <c r="I20" s="15"/>
      <c r="J20" s="13"/>
      <c r="K20" s="28"/>
      <c r="M20" s="5"/>
    </row>
    <row r="21" spans="1:14" s="4" customFormat="1" ht="72.75" customHeight="1" x14ac:dyDescent="0.25">
      <c r="A21" s="19" t="s">
        <v>60</v>
      </c>
      <c r="B21" s="18" t="s">
        <v>59</v>
      </c>
      <c r="C21" s="82">
        <v>5781.6</v>
      </c>
      <c r="D21" s="99">
        <v>5069.3</v>
      </c>
      <c r="E21" s="99">
        <v>5068.6000000000004</v>
      </c>
      <c r="F21" s="69">
        <f t="shared" si="0"/>
        <v>-713</v>
      </c>
      <c r="G21" s="48">
        <f t="shared" si="3"/>
        <v>87.667773626677743</v>
      </c>
      <c r="H21" s="65" t="s">
        <v>118</v>
      </c>
      <c r="I21" s="15"/>
      <c r="J21" s="13"/>
      <c r="K21" s="28"/>
      <c r="M21" s="5"/>
    </row>
    <row r="22" spans="1:14" s="4" customFormat="1" ht="57" hidden="1" customHeight="1" x14ac:dyDescent="0.25">
      <c r="A22" s="19" t="s">
        <v>103</v>
      </c>
      <c r="B22" s="17" t="s">
        <v>102</v>
      </c>
      <c r="C22" s="82">
        <v>0</v>
      </c>
      <c r="D22" s="99">
        <v>0</v>
      </c>
      <c r="E22" s="99">
        <v>0</v>
      </c>
      <c r="F22" s="69">
        <f t="shared" si="0"/>
        <v>0</v>
      </c>
      <c r="G22" s="48">
        <v>1</v>
      </c>
      <c r="H22" s="65"/>
      <c r="I22" s="29"/>
      <c r="J22" s="13"/>
      <c r="K22" s="28"/>
      <c r="L22" s="14"/>
      <c r="M22" s="5"/>
    </row>
    <row r="23" spans="1:14" s="4" customFormat="1" ht="88.5" customHeight="1" x14ac:dyDescent="0.25">
      <c r="A23" s="19" t="s">
        <v>58</v>
      </c>
      <c r="B23" s="18" t="s">
        <v>57</v>
      </c>
      <c r="C23" s="82">
        <v>26341.1</v>
      </c>
      <c r="D23" s="99">
        <v>26824.5</v>
      </c>
      <c r="E23" s="99">
        <v>26721.3</v>
      </c>
      <c r="F23" s="69">
        <f t="shared" si="0"/>
        <v>380.20000000000073</v>
      </c>
      <c r="G23" s="48">
        <f t="shared" si="3"/>
        <v>101.44337176503639</v>
      </c>
      <c r="H23" s="65" t="s">
        <v>141</v>
      </c>
      <c r="I23" s="15"/>
      <c r="J23" s="13"/>
      <c r="K23" s="28"/>
      <c r="L23" s="6"/>
      <c r="M23" s="5"/>
    </row>
    <row r="24" spans="1:14" s="4" customFormat="1" ht="109.5" customHeight="1" x14ac:dyDescent="0.25">
      <c r="A24" s="19" t="s">
        <v>56</v>
      </c>
      <c r="B24" s="18" t="s">
        <v>55</v>
      </c>
      <c r="C24" s="82">
        <v>319986.8</v>
      </c>
      <c r="D24" s="99">
        <v>331912.2</v>
      </c>
      <c r="E24" s="99">
        <v>291818.59999999998</v>
      </c>
      <c r="F24" s="69">
        <f t="shared" si="0"/>
        <v>-28168.200000000012</v>
      </c>
      <c r="G24" s="48">
        <f t="shared" si="3"/>
        <v>91.197074379318138</v>
      </c>
      <c r="H24" s="65" t="s">
        <v>142</v>
      </c>
      <c r="I24" s="15"/>
      <c r="J24" s="13"/>
      <c r="K24" s="28"/>
      <c r="M24" s="5"/>
    </row>
    <row r="25" spans="1:14" s="4" customFormat="1" ht="109.5" customHeight="1" x14ac:dyDescent="0.25">
      <c r="A25" s="67" t="s">
        <v>54</v>
      </c>
      <c r="B25" s="18" t="s">
        <v>53</v>
      </c>
      <c r="C25" s="82">
        <v>36978.6</v>
      </c>
      <c r="D25" s="99">
        <v>22637.1</v>
      </c>
      <c r="E25" s="98">
        <v>13557.1</v>
      </c>
      <c r="F25" s="69">
        <f t="shared" si="0"/>
        <v>-23421.5</v>
      </c>
      <c r="G25" s="48">
        <f t="shared" si="3"/>
        <v>36.662015327784182</v>
      </c>
      <c r="H25" s="44" t="s">
        <v>143</v>
      </c>
      <c r="I25" s="28"/>
      <c r="J25" s="13"/>
      <c r="K25" s="28"/>
      <c r="L25" s="6"/>
      <c r="M25" s="5"/>
    </row>
    <row r="26" spans="1:14" s="4" customFormat="1" x14ac:dyDescent="0.2">
      <c r="A26" s="68" t="s">
        <v>52</v>
      </c>
      <c r="B26" s="49" t="s">
        <v>51</v>
      </c>
      <c r="C26" s="50">
        <f>C27+C28+C29+C30</f>
        <v>567480.29999999993</v>
      </c>
      <c r="D26" s="50">
        <f>D27+D28+D29+D30</f>
        <v>642436.6887399999</v>
      </c>
      <c r="E26" s="50">
        <f>E27+E28+E29+E30</f>
        <v>596116.70000000007</v>
      </c>
      <c r="F26" s="71">
        <f t="shared" si="0"/>
        <v>28636.40000000014</v>
      </c>
      <c r="G26" s="50">
        <f t="shared" si="3"/>
        <v>105.04623684734081</v>
      </c>
      <c r="H26" s="79"/>
      <c r="I26" s="28"/>
      <c r="J26" s="13"/>
      <c r="K26" s="28"/>
      <c r="M26" s="5"/>
    </row>
    <row r="27" spans="1:14" s="4" customFormat="1" ht="159" customHeight="1" x14ac:dyDescent="0.25">
      <c r="A27" s="67" t="s">
        <v>50</v>
      </c>
      <c r="B27" s="51" t="s">
        <v>49</v>
      </c>
      <c r="C27" s="82">
        <v>265962.8</v>
      </c>
      <c r="D27" s="104">
        <f>305106.79646+0.1</f>
        <v>305106.89645999996</v>
      </c>
      <c r="E27" s="99">
        <v>273099</v>
      </c>
      <c r="F27" s="69">
        <f t="shared" si="0"/>
        <v>7136.2000000000116</v>
      </c>
      <c r="G27" s="48">
        <f t="shared" si="3"/>
        <v>102.68315719341201</v>
      </c>
      <c r="H27" s="65" t="s">
        <v>144</v>
      </c>
      <c r="I27" s="15"/>
      <c r="J27" s="13"/>
      <c r="K27" s="28"/>
      <c r="M27" s="5"/>
    </row>
    <row r="28" spans="1:14" s="4" customFormat="1" ht="144.75" customHeight="1" x14ac:dyDescent="0.25">
      <c r="A28" s="19" t="s">
        <v>48</v>
      </c>
      <c r="B28" s="18" t="s">
        <v>47</v>
      </c>
      <c r="C28" s="82">
        <v>223675.8</v>
      </c>
      <c r="D28" s="104">
        <f>245065.78142-0.2</f>
        <v>245065.58142</v>
      </c>
      <c r="E28" s="99">
        <v>231650.7</v>
      </c>
      <c r="F28" s="69">
        <f t="shared" si="0"/>
        <v>7974.9000000000233</v>
      </c>
      <c r="G28" s="48">
        <f t="shared" si="3"/>
        <v>103.56538347018321</v>
      </c>
      <c r="H28" s="65" t="s">
        <v>119</v>
      </c>
      <c r="I28" s="15"/>
      <c r="J28" s="13"/>
      <c r="M28" s="5"/>
    </row>
    <row r="29" spans="1:14" s="4" customFormat="1" ht="109.5" customHeight="1" x14ac:dyDescent="0.25">
      <c r="A29" s="19" t="s">
        <v>46</v>
      </c>
      <c r="B29" s="18" t="s">
        <v>45</v>
      </c>
      <c r="C29" s="82">
        <v>46579.1</v>
      </c>
      <c r="D29" s="104">
        <f>59454.02322+0.1</f>
        <v>59454.123220000001</v>
      </c>
      <c r="E29" s="99">
        <v>59325.1</v>
      </c>
      <c r="F29" s="69">
        <f t="shared" si="0"/>
        <v>12746</v>
      </c>
      <c r="G29" s="48">
        <f t="shared" si="3"/>
        <v>127.36420411729725</v>
      </c>
      <c r="H29" s="65" t="s">
        <v>120</v>
      </c>
      <c r="I29" s="15"/>
      <c r="J29" s="13"/>
      <c r="L29" s="6"/>
      <c r="M29" s="5"/>
    </row>
    <row r="30" spans="1:14" s="4" customFormat="1" ht="49.5" customHeight="1" x14ac:dyDescent="0.25">
      <c r="A30" s="67" t="s">
        <v>44</v>
      </c>
      <c r="B30" s="18" t="s">
        <v>43</v>
      </c>
      <c r="C30" s="82">
        <v>31262.6</v>
      </c>
      <c r="D30" s="104">
        <f>32810.28764-0.2</f>
        <v>32810.087640000005</v>
      </c>
      <c r="E30" s="99">
        <v>32041.9</v>
      </c>
      <c r="F30" s="69">
        <f t="shared" si="0"/>
        <v>779.30000000000291</v>
      </c>
      <c r="G30" s="48">
        <f t="shared" si="3"/>
        <v>102.49275492121576</v>
      </c>
      <c r="H30" s="65" t="s">
        <v>121</v>
      </c>
      <c r="J30" s="13"/>
      <c r="M30" s="5"/>
    </row>
    <row r="31" spans="1:14" s="4" customFormat="1" hidden="1" x14ac:dyDescent="0.25">
      <c r="A31" s="64" t="s">
        <v>42</v>
      </c>
      <c r="B31" s="49" t="s">
        <v>41</v>
      </c>
      <c r="C31" s="50">
        <f>C32</f>
        <v>0</v>
      </c>
      <c r="D31" s="50">
        <f>D32</f>
        <v>0</v>
      </c>
      <c r="E31" s="50">
        <f>E32</f>
        <v>0</v>
      </c>
      <c r="F31" s="69">
        <f t="shared" si="0"/>
        <v>0</v>
      </c>
      <c r="G31" s="50" t="e">
        <f t="shared" si="3"/>
        <v>#DIV/0!</v>
      </c>
      <c r="H31" s="65"/>
      <c r="J31" s="13"/>
      <c r="M31" s="5"/>
    </row>
    <row r="32" spans="1:14" s="4" customFormat="1" ht="132" hidden="1" customHeight="1" x14ac:dyDescent="0.25">
      <c r="A32" s="19" t="s">
        <v>40</v>
      </c>
      <c r="B32" s="18" t="s">
        <v>39</v>
      </c>
      <c r="C32" s="48">
        <v>0</v>
      </c>
      <c r="D32" s="48">
        <v>0</v>
      </c>
      <c r="E32" s="48">
        <v>0</v>
      </c>
      <c r="F32" s="69">
        <f t="shared" si="0"/>
        <v>0</v>
      </c>
      <c r="G32" s="48" t="e">
        <f t="shared" si="3"/>
        <v>#DIV/0!</v>
      </c>
      <c r="H32" s="65" t="s">
        <v>38</v>
      </c>
      <c r="I32" s="15"/>
      <c r="J32" s="13"/>
      <c r="M32" s="5"/>
    </row>
    <row r="33" spans="1:14" s="4" customFormat="1" ht="18.75" x14ac:dyDescent="0.25">
      <c r="A33" s="64" t="s">
        <v>37</v>
      </c>
      <c r="B33" s="49" t="s">
        <v>36</v>
      </c>
      <c r="C33" s="50">
        <f>C34+C35+C37+C38+C39+C36</f>
        <v>1621036.2</v>
      </c>
      <c r="D33" s="50">
        <f t="shared" ref="D33:F33" si="4">D34+D35+D37+D38+D39+D36</f>
        <v>1770036.0270999998</v>
      </c>
      <c r="E33" s="50">
        <f t="shared" si="4"/>
        <v>1737939.2000000002</v>
      </c>
      <c r="F33" s="50">
        <f t="shared" si="4"/>
        <v>116902.99999999988</v>
      </c>
      <c r="G33" s="50">
        <f>E33/C33*100</f>
        <v>107.2116218009197</v>
      </c>
      <c r="H33" s="65"/>
      <c r="I33" s="15"/>
      <c r="J33" s="13"/>
      <c r="M33" s="5"/>
    </row>
    <row r="34" spans="1:14" s="4" customFormat="1" ht="72.75" customHeight="1" x14ac:dyDescent="0.25">
      <c r="A34" s="19" t="s">
        <v>35</v>
      </c>
      <c r="B34" s="18" t="s">
        <v>34</v>
      </c>
      <c r="C34" s="82">
        <v>698232.3</v>
      </c>
      <c r="D34" s="99">
        <f>738470.49255+0.1</f>
        <v>738470.59254999994</v>
      </c>
      <c r="E34" s="99">
        <v>722565.7</v>
      </c>
      <c r="F34" s="69">
        <f t="shared" si="0"/>
        <v>24333.399999999907</v>
      </c>
      <c r="G34" s="48">
        <f t="shared" si="3"/>
        <v>103.48500062228571</v>
      </c>
      <c r="H34" s="65" t="s">
        <v>122</v>
      </c>
      <c r="I34" s="15"/>
      <c r="J34" s="13"/>
      <c r="M34" s="5"/>
    </row>
    <row r="35" spans="1:14" s="4" customFormat="1" ht="63.75" customHeight="1" x14ac:dyDescent="0.25">
      <c r="A35" s="19" t="s">
        <v>33</v>
      </c>
      <c r="B35" s="18" t="s">
        <v>32</v>
      </c>
      <c r="C35" s="82">
        <v>684716.1</v>
      </c>
      <c r="D35" s="99">
        <f>791072.44382+0.1</f>
        <v>791072.54382000002</v>
      </c>
      <c r="E35" s="99">
        <v>776146.7</v>
      </c>
      <c r="F35" s="69">
        <f t="shared" si="0"/>
        <v>91430.599999999977</v>
      </c>
      <c r="G35" s="48">
        <f t="shared" si="3"/>
        <v>113.35306705947178</v>
      </c>
      <c r="H35" s="65" t="s">
        <v>123</v>
      </c>
      <c r="I35" s="15"/>
      <c r="J35" s="13"/>
      <c r="M35" s="5"/>
    </row>
    <row r="36" spans="1:14" s="4" customFormat="1" ht="97.5" customHeight="1" x14ac:dyDescent="0.25">
      <c r="A36" s="19" t="s">
        <v>105</v>
      </c>
      <c r="B36" s="17" t="s">
        <v>104</v>
      </c>
      <c r="C36" s="82">
        <v>116036.6</v>
      </c>
      <c r="D36" s="99">
        <v>120872</v>
      </c>
      <c r="E36" s="99">
        <v>120765.5</v>
      </c>
      <c r="F36" s="69">
        <f t="shared" ref="F36:F37" si="5">SUM(E36-C36)</f>
        <v>4728.8999999999942</v>
      </c>
      <c r="G36" s="48">
        <f t="shared" ref="G36:G37" si="6">E36/C36*100</f>
        <v>104.07535208718627</v>
      </c>
      <c r="H36" s="65" t="s">
        <v>124</v>
      </c>
      <c r="I36" s="15"/>
      <c r="J36" s="13"/>
      <c r="M36" s="5"/>
    </row>
    <row r="37" spans="1:14" s="4" customFormat="1" ht="30" customHeight="1" x14ac:dyDescent="0.25">
      <c r="A37" s="83" t="s">
        <v>107</v>
      </c>
      <c r="B37" s="17" t="s">
        <v>106</v>
      </c>
      <c r="C37" s="82">
        <v>3086.8</v>
      </c>
      <c r="D37" s="99">
        <v>3147.4</v>
      </c>
      <c r="E37" s="99">
        <v>3136.6</v>
      </c>
      <c r="F37" s="69">
        <f t="shared" si="5"/>
        <v>49.799999999999727</v>
      </c>
      <c r="G37" s="48">
        <f t="shared" si="6"/>
        <v>101.61332123882336</v>
      </c>
      <c r="H37" s="65" t="s">
        <v>125</v>
      </c>
      <c r="I37" s="15"/>
      <c r="J37" s="13"/>
      <c r="M37" s="5"/>
    </row>
    <row r="38" spans="1:14" s="4" customFormat="1" ht="80.25" customHeight="1" x14ac:dyDescent="0.25">
      <c r="A38" s="19" t="s">
        <v>31</v>
      </c>
      <c r="B38" s="18" t="s">
        <v>30</v>
      </c>
      <c r="C38" s="82">
        <v>20311.400000000001</v>
      </c>
      <c r="D38" s="99">
        <f>18627.39073-0.1</f>
        <v>18627.290730000001</v>
      </c>
      <c r="E38" s="99">
        <v>18625.099999999999</v>
      </c>
      <c r="F38" s="69">
        <f t="shared" si="0"/>
        <v>-1686.3000000000029</v>
      </c>
      <c r="G38" s="48">
        <f t="shared" si="3"/>
        <v>91.697765786701041</v>
      </c>
      <c r="H38" s="44" t="s">
        <v>126</v>
      </c>
      <c r="I38" s="15"/>
      <c r="J38" s="13"/>
      <c r="M38" s="5"/>
    </row>
    <row r="39" spans="1:14" s="4" customFormat="1" ht="62.25" customHeight="1" x14ac:dyDescent="0.25">
      <c r="A39" s="19" t="s">
        <v>29</v>
      </c>
      <c r="B39" s="18" t="s">
        <v>28</v>
      </c>
      <c r="C39" s="82">
        <v>98653</v>
      </c>
      <c r="D39" s="99">
        <v>97846.2</v>
      </c>
      <c r="E39" s="99">
        <v>96699.6</v>
      </c>
      <c r="F39" s="69">
        <f t="shared" si="0"/>
        <v>-1953.3999999999942</v>
      </c>
      <c r="G39" s="48">
        <f t="shared" si="3"/>
        <v>98.019928436033382</v>
      </c>
      <c r="H39" s="44" t="s">
        <v>127</v>
      </c>
      <c r="I39" s="15"/>
      <c r="J39" s="13"/>
      <c r="M39" s="5"/>
    </row>
    <row r="40" spans="1:14" s="4" customFormat="1" x14ac:dyDescent="0.25">
      <c r="A40" s="64" t="s">
        <v>27</v>
      </c>
      <c r="B40" s="49" t="s">
        <v>26</v>
      </c>
      <c r="C40" s="50">
        <f>C41+C42</f>
        <v>223115.4</v>
      </c>
      <c r="D40" s="50">
        <f>D41+D42</f>
        <v>222126.30000000002</v>
      </c>
      <c r="E40" s="50">
        <f>E41+E42</f>
        <v>218009.3</v>
      </c>
      <c r="F40" s="71">
        <f t="shared" si="0"/>
        <v>-5106.1000000000058</v>
      </c>
      <c r="G40" s="50">
        <f t="shared" si="3"/>
        <v>97.711453355528121</v>
      </c>
      <c r="H40" s="65"/>
      <c r="J40" s="13"/>
      <c r="M40" s="5"/>
    </row>
    <row r="41" spans="1:14" s="4" customFormat="1" ht="43.5" customHeight="1" x14ac:dyDescent="0.25">
      <c r="A41" s="19" t="s">
        <v>25</v>
      </c>
      <c r="B41" s="18" t="s">
        <v>24</v>
      </c>
      <c r="C41" s="82">
        <v>187416.9</v>
      </c>
      <c r="D41" s="99">
        <f>181638.5+0.1</f>
        <v>181638.6</v>
      </c>
      <c r="E41" s="99">
        <v>177595.3</v>
      </c>
      <c r="F41" s="69">
        <f t="shared" si="0"/>
        <v>-9821.6000000000058</v>
      </c>
      <c r="G41" s="48">
        <f t="shared" si="3"/>
        <v>94.759490739629143</v>
      </c>
      <c r="H41" s="44" t="s">
        <v>145</v>
      </c>
      <c r="J41" s="13"/>
      <c r="M41" s="5"/>
    </row>
    <row r="42" spans="1:14" s="4" customFormat="1" ht="81.75" customHeight="1" x14ac:dyDescent="0.25">
      <c r="A42" s="19" t="s">
        <v>23</v>
      </c>
      <c r="B42" s="18" t="s">
        <v>22</v>
      </c>
      <c r="C42" s="82">
        <v>35698.5</v>
      </c>
      <c r="D42" s="99">
        <f>40487.8-0.1</f>
        <v>40487.700000000004</v>
      </c>
      <c r="E42" s="99">
        <v>40414</v>
      </c>
      <c r="F42" s="69">
        <f t="shared" si="0"/>
        <v>4715.5</v>
      </c>
      <c r="G42" s="48">
        <f t="shared" si="3"/>
        <v>113.20923848340966</v>
      </c>
      <c r="H42" s="44" t="s">
        <v>128</v>
      </c>
      <c r="J42" s="13"/>
      <c r="M42" s="5"/>
    </row>
    <row r="43" spans="1:14" s="4" customFormat="1" x14ac:dyDescent="0.25">
      <c r="A43" s="64" t="s">
        <v>21</v>
      </c>
      <c r="B43" s="49" t="s">
        <v>20</v>
      </c>
      <c r="C43" s="50">
        <f>C44+C45+C47+C48</f>
        <v>189389.4</v>
      </c>
      <c r="D43" s="50">
        <f>D44+D45+D47+D48</f>
        <v>174873.4</v>
      </c>
      <c r="E43" s="50">
        <f>E44+E45+E47+E48</f>
        <v>172208.1</v>
      </c>
      <c r="F43" s="71">
        <f t="shared" si="0"/>
        <v>-17181.299999999988</v>
      </c>
      <c r="G43" s="50">
        <f t="shared" si="3"/>
        <v>90.92805616365014</v>
      </c>
      <c r="H43" s="65"/>
      <c r="J43" s="13"/>
      <c r="M43" s="5"/>
    </row>
    <row r="44" spans="1:14" s="4" customFormat="1" ht="39.75" customHeight="1" x14ac:dyDescent="0.25">
      <c r="A44" s="19" t="s">
        <v>19</v>
      </c>
      <c r="B44" s="18" t="s">
        <v>18</v>
      </c>
      <c r="C44" s="82">
        <v>10464.200000000001</v>
      </c>
      <c r="D44" s="99">
        <f>11038.2-0.1</f>
        <v>11038.1</v>
      </c>
      <c r="E44" s="99">
        <v>11038.1</v>
      </c>
      <c r="F44" s="69">
        <f t="shared" si="0"/>
        <v>573.89999999999964</v>
      </c>
      <c r="G44" s="48">
        <f t="shared" si="3"/>
        <v>105.48441352420635</v>
      </c>
      <c r="H44" s="65" t="s">
        <v>129</v>
      </c>
      <c r="I44" s="15"/>
      <c r="J44" s="13"/>
      <c r="K44" s="25"/>
      <c r="L44" s="27"/>
      <c r="M44" s="26"/>
    </row>
    <row r="45" spans="1:14" s="4" customFormat="1" ht="91.5" customHeight="1" x14ac:dyDescent="0.25">
      <c r="A45" s="96" t="s">
        <v>17</v>
      </c>
      <c r="B45" s="94" t="s">
        <v>16</v>
      </c>
      <c r="C45" s="92">
        <v>48542.7</v>
      </c>
      <c r="D45" s="100">
        <v>37763</v>
      </c>
      <c r="E45" s="102">
        <v>37363.1</v>
      </c>
      <c r="F45" s="86">
        <f t="shared" si="0"/>
        <v>-11179.599999999999</v>
      </c>
      <c r="G45" s="92">
        <f t="shared" si="3"/>
        <v>76.969554639523551</v>
      </c>
      <c r="H45" s="84" t="s">
        <v>130</v>
      </c>
      <c r="I45" s="15"/>
      <c r="J45" s="13"/>
      <c r="K45" s="25"/>
      <c r="L45" s="27"/>
      <c r="M45" s="26"/>
    </row>
    <row r="46" spans="1:14" s="4" customFormat="1" ht="30.75" customHeight="1" x14ac:dyDescent="0.25">
      <c r="A46" s="97"/>
      <c r="B46" s="95"/>
      <c r="C46" s="93"/>
      <c r="D46" s="101"/>
      <c r="E46" s="103"/>
      <c r="F46" s="87"/>
      <c r="G46" s="93"/>
      <c r="H46" s="85"/>
      <c r="I46" s="15"/>
      <c r="J46" s="13"/>
      <c r="K46" s="25"/>
      <c r="L46" s="27"/>
      <c r="M46" s="26"/>
    </row>
    <row r="47" spans="1:14" s="4" customFormat="1" ht="40.5" customHeight="1" x14ac:dyDescent="0.25">
      <c r="A47" s="19" t="s">
        <v>15</v>
      </c>
      <c r="B47" s="18" t="s">
        <v>14</v>
      </c>
      <c r="C47" s="82">
        <v>126934.6</v>
      </c>
      <c r="D47" s="99">
        <v>122124</v>
      </c>
      <c r="E47" s="99">
        <v>120175.8</v>
      </c>
      <c r="F47" s="69">
        <f t="shared" si="0"/>
        <v>-6758.8000000000029</v>
      </c>
      <c r="G47" s="48">
        <f t="shared" ref="G47:G57" si="7">E47/C47*100</f>
        <v>94.675368260505792</v>
      </c>
      <c r="H47" s="65" t="s">
        <v>131</v>
      </c>
      <c r="I47" s="15"/>
      <c r="J47" s="13"/>
      <c r="K47" s="25"/>
      <c r="M47" s="5"/>
      <c r="N47" s="6"/>
    </row>
    <row r="48" spans="1:14" s="22" customFormat="1" ht="58.5" customHeight="1" x14ac:dyDescent="0.25">
      <c r="A48" s="19" t="s">
        <v>13</v>
      </c>
      <c r="B48" s="18" t="s">
        <v>12</v>
      </c>
      <c r="C48" s="82">
        <v>3447.9</v>
      </c>
      <c r="D48" s="99">
        <f>3948.2+0.1</f>
        <v>3948.2999999999997</v>
      </c>
      <c r="E48" s="99">
        <v>3631.1</v>
      </c>
      <c r="F48" s="69">
        <f t="shared" si="0"/>
        <v>183.19999999999982</v>
      </c>
      <c r="G48" s="48">
        <f t="shared" si="7"/>
        <v>105.31337915832826</v>
      </c>
      <c r="H48" s="65" t="s">
        <v>132</v>
      </c>
      <c r="I48" s="15"/>
      <c r="J48" s="13"/>
      <c r="K48" s="25"/>
      <c r="L48" s="24"/>
      <c r="M48" s="23"/>
      <c r="N48" s="6"/>
    </row>
    <row r="49" spans="1:13" s="4" customFormat="1" x14ac:dyDescent="0.25">
      <c r="A49" s="64" t="s">
        <v>11</v>
      </c>
      <c r="B49" s="49" t="s">
        <v>10</v>
      </c>
      <c r="C49" s="50">
        <f>C50+C51</f>
        <v>229841.3</v>
      </c>
      <c r="D49" s="50">
        <f>D50+D51</f>
        <v>258930.3</v>
      </c>
      <c r="E49" s="50">
        <f>E50+E51</f>
        <v>242996.90000000002</v>
      </c>
      <c r="F49" s="71">
        <f t="shared" si="0"/>
        <v>13155.600000000035</v>
      </c>
      <c r="G49" s="50">
        <f t="shared" si="7"/>
        <v>105.72377549204606</v>
      </c>
      <c r="H49" s="65"/>
      <c r="J49" s="13"/>
      <c r="M49" s="5"/>
    </row>
    <row r="50" spans="1:13" s="4" customFormat="1" ht="54.75" customHeight="1" x14ac:dyDescent="0.25">
      <c r="A50" s="19" t="s">
        <v>100</v>
      </c>
      <c r="B50" s="18">
        <v>1101</v>
      </c>
      <c r="C50" s="82">
        <v>118225.8</v>
      </c>
      <c r="D50" s="99">
        <f>125721.7+0.2</f>
        <v>125721.9</v>
      </c>
      <c r="E50" s="99">
        <v>125721.8</v>
      </c>
      <c r="F50" s="69">
        <f t="shared" si="0"/>
        <v>7496</v>
      </c>
      <c r="G50" s="48">
        <f t="shared" si="7"/>
        <v>106.34040962294186</v>
      </c>
      <c r="H50" s="65" t="s">
        <v>133</v>
      </c>
      <c r="I50" s="15"/>
      <c r="J50" s="13"/>
      <c r="K50" s="21"/>
      <c r="M50" s="5"/>
    </row>
    <row r="51" spans="1:13" s="4" customFormat="1" ht="54.75" customHeight="1" x14ac:dyDescent="0.25">
      <c r="A51" s="19" t="s">
        <v>9</v>
      </c>
      <c r="B51" s="18">
        <v>1102</v>
      </c>
      <c r="C51" s="82">
        <v>111615.5</v>
      </c>
      <c r="D51" s="99">
        <v>133208.4</v>
      </c>
      <c r="E51" s="99">
        <v>117275.1</v>
      </c>
      <c r="F51" s="69">
        <f t="shared" si="0"/>
        <v>5659.6000000000058</v>
      </c>
      <c r="G51" s="48">
        <f t="shared" si="7"/>
        <v>105.07062191183125</v>
      </c>
      <c r="H51" s="65" t="s">
        <v>134</v>
      </c>
      <c r="I51" s="15"/>
      <c r="J51" s="13"/>
      <c r="K51" s="20"/>
      <c r="M51" s="5"/>
    </row>
    <row r="52" spans="1:13" s="4" customFormat="1" x14ac:dyDescent="0.25">
      <c r="A52" s="64" t="s">
        <v>8</v>
      </c>
      <c r="B52" s="49" t="s">
        <v>7</v>
      </c>
      <c r="C52" s="50">
        <f>C53+C54</f>
        <v>14548.7</v>
      </c>
      <c r="D52" s="50">
        <f>D53+D54</f>
        <v>23577.8</v>
      </c>
      <c r="E52" s="50">
        <f>E53+E54</f>
        <v>23575.8</v>
      </c>
      <c r="F52" s="71">
        <f t="shared" si="0"/>
        <v>9027.0999999999985</v>
      </c>
      <c r="G52" s="50">
        <f t="shared" si="7"/>
        <v>162.04746815866707</v>
      </c>
      <c r="H52" s="65"/>
      <c r="J52" s="13"/>
      <c r="M52" s="5"/>
    </row>
    <row r="53" spans="1:13" s="4" customFormat="1" ht="33.75" customHeight="1" x14ac:dyDescent="0.25">
      <c r="A53" s="19" t="s">
        <v>99</v>
      </c>
      <c r="B53" s="18">
        <v>1201</v>
      </c>
      <c r="C53" s="82">
        <v>6102.6</v>
      </c>
      <c r="D53" s="99">
        <v>7260.8</v>
      </c>
      <c r="E53" s="99">
        <v>7260</v>
      </c>
      <c r="F53" s="69">
        <f t="shared" si="0"/>
        <v>1157.3999999999996</v>
      </c>
      <c r="G53" s="48">
        <f t="shared" si="7"/>
        <v>118.96568675646446</v>
      </c>
      <c r="H53" s="65" t="s">
        <v>135</v>
      </c>
      <c r="J53" s="13"/>
      <c r="M53" s="5"/>
    </row>
    <row r="54" spans="1:13" s="4" customFormat="1" ht="30" customHeight="1" x14ac:dyDescent="0.25">
      <c r="A54" s="19" t="s">
        <v>6</v>
      </c>
      <c r="B54" s="17" t="s">
        <v>5</v>
      </c>
      <c r="C54" s="82">
        <v>8446.1</v>
      </c>
      <c r="D54" s="99">
        <v>16317</v>
      </c>
      <c r="E54" s="99">
        <v>16315.8</v>
      </c>
      <c r="F54" s="69">
        <f t="shared" si="0"/>
        <v>7869.6999999999989</v>
      </c>
      <c r="G54" s="48">
        <f t="shared" si="7"/>
        <v>193.17554847799573</v>
      </c>
      <c r="H54" s="65" t="s">
        <v>136</v>
      </c>
      <c r="I54" s="15"/>
      <c r="J54" s="13"/>
      <c r="M54" s="5"/>
    </row>
    <row r="55" spans="1:13" s="4" customFormat="1" ht="31.5" x14ac:dyDescent="0.25">
      <c r="A55" s="64" t="s">
        <v>4</v>
      </c>
      <c r="B55" s="49" t="s">
        <v>3</v>
      </c>
      <c r="C55" s="50">
        <f>C56</f>
        <v>1000</v>
      </c>
      <c r="D55" s="50">
        <f>D56</f>
        <v>0</v>
      </c>
      <c r="E55" s="50">
        <f>E56</f>
        <v>0</v>
      </c>
      <c r="F55" s="69">
        <f t="shared" si="0"/>
        <v>-1000</v>
      </c>
      <c r="G55" s="50">
        <f t="shared" si="7"/>
        <v>0</v>
      </c>
      <c r="H55" s="65"/>
      <c r="J55" s="13"/>
      <c r="M55" s="5"/>
    </row>
    <row r="56" spans="1:13" s="4" customFormat="1" ht="31.5" x14ac:dyDescent="0.25">
      <c r="A56" s="19" t="s">
        <v>2</v>
      </c>
      <c r="B56" s="18" t="s">
        <v>1</v>
      </c>
      <c r="C56" s="48">
        <v>1000</v>
      </c>
      <c r="D56" s="52">
        <v>0</v>
      </c>
      <c r="E56" s="52">
        <v>0</v>
      </c>
      <c r="F56" s="69">
        <f t="shared" si="0"/>
        <v>-1000</v>
      </c>
      <c r="G56" s="48">
        <f t="shared" si="7"/>
        <v>0</v>
      </c>
      <c r="H56" s="80" t="s">
        <v>101</v>
      </c>
      <c r="I56" s="15"/>
      <c r="J56" s="13"/>
      <c r="K56" s="14"/>
      <c r="M56" s="5"/>
    </row>
    <row r="57" spans="1:13" s="4" customFormat="1" x14ac:dyDescent="0.25">
      <c r="A57" s="64" t="s">
        <v>0</v>
      </c>
      <c r="B57" s="49"/>
      <c r="C57" s="50">
        <f>C5+C14+C16+C19+C26+C31+C33+C40+C43+C49+C52+C55</f>
        <v>3496137.3999999994</v>
      </c>
      <c r="D57" s="50">
        <f>D5+D14+D16+D19+D26+D31+D33+D40+D43+D49+D52+D55</f>
        <v>3737157.1158399987</v>
      </c>
      <c r="E57" s="50">
        <f>E5+E14+E16+E19+E26+E31+E33+E40+E43+E49+E52+E55</f>
        <v>3584823.9</v>
      </c>
      <c r="F57" s="71">
        <f t="shared" si="0"/>
        <v>88686.500000000466</v>
      </c>
      <c r="G57" s="50">
        <f t="shared" si="7"/>
        <v>102.53669950156994</v>
      </c>
      <c r="H57" s="65"/>
      <c r="J57" s="13"/>
      <c r="M57" s="5"/>
    </row>
    <row r="58" spans="1:13" s="4" customFormat="1" x14ac:dyDescent="0.25">
      <c r="A58" s="12"/>
      <c r="B58" s="11"/>
      <c r="C58" s="10"/>
      <c r="D58" s="9"/>
      <c r="E58" s="9"/>
      <c r="F58" s="9"/>
      <c r="G58" s="8"/>
      <c r="H58" s="41"/>
      <c r="J58" s="6"/>
      <c r="M58" s="5"/>
    </row>
    <row r="59" spans="1:13" s="4" customFormat="1" x14ac:dyDescent="0.25">
      <c r="A59" s="7"/>
      <c r="B59" s="53"/>
      <c r="C59" s="54"/>
      <c r="D59" s="55"/>
      <c r="E59" s="55"/>
      <c r="F59" s="55"/>
      <c r="G59" s="47"/>
      <c r="H59" s="41"/>
      <c r="J59" s="6"/>
      <c r="M59" s="5"/>
    </row>
    <row r="60" spans="1:13" s="4" customFormat="1" ht="15.75" customHeight="1" x14ac:dyDescent="0.25">
      <c r="A60" s="76" t="s">
        <v>146</v>
      </c>
      <c r="B60" s="76"/>
      <c r="C60" s="76"/>
      <c r="D60" s="76"/>
      <c r="E60" s="76"/>
      <c r="F60" s="76"/>
      <c r="G60" s="76"/>
      <c r="H60" s="76"/>
      <c r="J60" s="6"/>
      <c r="M60" s="5"/>
    </row>
    <row r="61" spans="1:13" s="4" customFormat="1" x14ac:dyDescent="0.25">
      <c r="A61" s="7"/>
      <c r="B61" s="53"/>
      <c r="C61" s="54"/>
      <c r="D61" s="56"/>
      <c r="E61" s="46"/>
      <c r="F61" s="46"/>
      <c r="G61" s="47"/>
      <c r="H61" s="41"/>
      <c r="J61" s="6"/>
      <c r="M61" s="5"/>
    </row>
    <row r="62" spans="1:13" s="4" customFormat="1" x14ac:dyDescent="0.25">
      <c r="B62" s="53"/>
      <c r="C62" s="54"/>
      <c r="D62" s="56"/>
      <c r="E62" s="46"/>
      <c r="F62" s="46"/>
      <c r="G62" s="47"/>
      <c r="H62" s="41"/>
      <c r="J62" s="6"/>
      <c r="M62" s="5"/>
    </row>
    <row r="63" spans="1:13" s="4" customFormat="1" x14ac:dyDescent="0.25">
      <c r="B63" s="53"/>
      <c r="C63" s="54"/>
      <c r="D63" s="56"/>
      <c r="E63" s="46"/>
      <c r="F63" s="46"/>
      <c r="G63" s="47"/>
      <c r="H63" s="41"/>
      <c r="J63" s="6"/>
      <c r="M63" s="5"/>
    </row>
    <row r="64" spans="1:13" s="4" customFormat="1" x14ac:dyDescent="0.25">
      <c r="B64" s="53"/>
      <c r="C64" s="54"/>
      <c r="D64" s="56"/>
      <c r="E64" s="46"/>
      <c r="F64" s="46"/>
      <c r="G64" s="47"/>
      <c r="H64" s="41"/>
      <c r="J64" s="6"/>
      <c r="M64" s="5"/>
    </row>
    <row r="65" spans="2:13" s="4" customFormat="1" x14ac:dyDescent="0.25">
      <c r="B65" s="53"/>
      <c r="C65" s="54"/>
      <c r="D65" s="56"/>
      <c r="E65" s="46"/>
      <c r="F65" s="46"/>
      <c r="G65" s="47"/>
      <c r="H65" s="41"/>
      <c r="J65" s="6"/>
      <c r="M65" s="5"/>
    </row>
  </sheetData>
  <mergeCells count="11">
    <mergeCell ref="H45:H46"/>
    <mergeCell ref="F45:F46"/>
    <mergeCell ref="A2:G2"/>
    <mergeCell ref="A1:B1"/>
    <mergeCell ref="C1:D1"/>
    <mergeCell ref="G45:G46"/>
    <mergeCell ref="E45:E46"/>
    <mergeCell ref="D45:D46"/>
    <mergeCell ref="C45:C46"/>
    <mergeCell ref="B45:B46"/>
    <mergeCell ref="A45:A46"/>
  </mergeCells>
  <pageMargins left="0" right="0" top="0" bottom="0" header="0.31496062992125984" footer="0.31496062992125984"/>
  <pageSetup paperSize="9" scale="59" fitToHeight="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для открытого бюджета</vt:lpstr>
      <vt:lpstr>' для открытого бюджета'!Заголовки_для_печати</vt:lpstr>
      <vt:lpstr>' для открытого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fin-4053</dc:creator>
  <cp:lastModifiedBy>Алексеева</cp:lastModifiedBy>
  <cp:lastPrinted>2017-03-30T03:14:49Z</cp:lastPrinted>
  <dcterms:created xsi:type="dcterms:W3CDTF">2017-04-27T06:04:43Z</dcterms:created>
  <dcterms:modified xsi:type="dcterms:W3CDTF">2020-03-03T05:37:25Z</dcterms:modified>
</cp:coreProperties>
</file>