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1340" activeTab="0"/>
  </bookViews>
  <sheets>
    <sheet name="Лист1" sheetId="1" r:id="rId1"/>
  </sheets>
  <definedNames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<sst xmlns="http://schemas.openxmlformats.org/spreadsheetml/2006/main" count="288" uniqueCount="207">
  <si>
    <t>программа, подпрограмма</t>
  </si>
  <si>
    <t>наименование мероприятий</t>
  </si>
  <si>
    <t>наименование</t>
  </si>
  <si>
    <t>Цст</t>
  </si>
  <si>
    <t>трудоустройство несовершеннолетних</t>
  </si>
  <si>
    <t>Управление по культуре, спорту и делам молодежи</t>
  </si>
  <si>
    <t>Управление образования</t>
  </si>
  <si>
    <t>Администрация МО ГО "Охинский"</t>
  </si>
  <si>
    <t>Организация и проведение мероприятий, посвященных Дню пожилых людей</t>
  </si>
  <si>
    <t>Организация и проведение мероприятий, посвященных международному дню инвалидов</t>
  </si>
  <si>
    <t>Организация и проведение мероприятий, посвященных Дню Победы</t>
  </si>
  <si>
    <t>Организация и проведение мероприятий, посвященных новогодним и рождественским праздникам</t>
  </si>
  <si>
    <t>Предоставление разовой помощи наименее защищенным гражданам</t>
  </si>
  <si>
    <t>Выполнение транспортного обслуживания неработающих пенсионеров маршрутными пассажирскими перевозками</t>
  </si>
  <si>
    <t>ВСЕГО:</t>
  </si>
  <si>
    <t>форма 0503166</t>
  </si>
  <si>
    <t>частичная оплата расходов на зубопротезирование малоимущих лиц из числа КМНС</t>
  </si>
  <si>
    <t>Комитет по управлению муниципальным имуществом и экономике</t>
  </si>
  <si>
    <t>Областная целевая программа "Чистая вода"</t>
  </si>
  <si>
    <t>реконструкция очистительной водопроводной станции водохранилища на о. Медвежье</t>
  </si>
  <si>
    <t>Проведение районной спартакиады  по национальным видам спорта среди детей КМНС</t>
  </si>
  <si>
    <t>№</t>
  </si>
  <si>
    <t>Подпрограмма "Строительство инженерной и транспортной инфраструктуры"</t>
  </si>
  <si>
    <t>Строительство инженерной и транспортной инфраструктуры</t>
  </si>
  <si>
    <t>Обеспечение жильем молодых семей</t>
  </si>
  <si>
    <t>Проведение спортивных соревнований на территории городского округа</t>
  </si>
  <si>
    <t>Приобретение спортивной формы, инвентаря и оборудования для спортсменов и сборных команд ГО</t>
  </si>
  <si>
    <t>Проведение конкурса "Лучший спортсмен", "Лучший тренер"</t>
  </si>
  <si>
    <t xml:space="preserve">Программа "Обеспечение первичных мер пожарной безопасности в муниципальном образовании городской округ "Охинский" </t>
  </si>
  <si>
    <t>приобретение методических материалов, памяток на противопожарную тематику</t>
  </si>
  <si>
    <t>реализация молодежных волонтерских проектов по решению социальных проблем, по включению молодежи в волонтерские движения</t>
  </si>
  <si>
    <t>организация и проведение культурно-массовых мероприятий в День молодежи, День призывника</t>
  </si>
  <si>
    <t>Создание системы информационно-методического обеспечения молодежи</t>
  </si>
  <si>
    <t>Программа "Обеспечение жильем молодых семей"</t>
  </si>
  <si>
    <t>2</t>
  </si>
  <si>
    <t>проведение конкурсов для молодежи по общественно политической тематике</t>
  </si>
  <si>
    <t>организация и проведение районного конкурса социального рисунка "Мы за здоровое будущее"</t>
  </si>
  <si>
    <t>культурно-массовые мероприятия</t>
  </si>
  <si>
    <t xml:space="preserve">Капитальный ремонт </t>
  </si>
  <si>
    <t>муниципального образования городской округ "Охинский"</t>
  </si>
  <si>
    <t>Программа "Развитие физической культуры и спорта в МО городской округ "Охинский"</t>
  </si>
  <si>
    <t xml:space="preserve">участие в турнирах, первенствах, чемпионатах, спартакиадах Сахалинской области   </t>
  </si>
  <si>
    <t>3</t>
  </si>
  <si>
    <t>Подпрограмма "Комплексный капитальный ремонт и реконструкция жилого фонда"</t>
  </si>
  <si>
    <t>капитальный ремонт</t>
  </si>
  <si>
    <t xml:space="preserve">Приобретение новогодних подарков для детей из числа наименее социально защищенных, оказавшихся в трудной жизненной ситуации </t>
  </si>
  <si>
    <t xml:space="preserve">Участие детских творческих коллективов художественной самодеятельности в фестивалях, праздничных программах и концертах всех уровней </t>
  </si>
  <si>
    <t xml:space="preserve">Участие в турнире "Спорт против подворотни" и приобретение спортивного инвентаря для детских спортивных команд </t>
  </si>
  <si>
    <t>стипендия</t>
  </si>
  <si>
    <t>бал губернатора</t>
  </si>
  <si>
    <t>за счет налоговых и неналоговых доходов</t>
  </si>
  <si>
    <t>за счет субсидий из областного бюджета</t>
  </si>
  <si>
    <t>Организация и поздравления ветеранов войны, достигших 80-летнего возраста, с юбилейными днями рождения</t>
  </si>
  <si>
    <t>Подписка на газету "Сахалинский нефтяник" льготным категориям граждан на календарный год</t>
  </si>
  <si>
    <t>Ежегодное поименное поздравление с Днем Победы ветеранов ВОВ</t>
  </si>
  <si>
    <t>Материальная поддержка организация работы Совета ветеранов ВОВ, труда правоохранительных органов и вооруженных сил</t>
  </si>
  <si>
    <t>Приобретение и доставка ГСМ для дизель электростанций сел Рыбновска и Рыбное</t>
  </si>
  <si>
    <t>частичное возмещение затрат муниципальных образований на питание детей из числа коренных народов в дошкольных и общеобразовательных учреждениях с. Некрасовка</t>
  </si>
  <si>
    <t>частичное возмещение расходов на организацию летнего отдыха, оздоровление детей и подростков из числа КМНС в этнолагере "Поми" - с.Некрасовка</t>
  </si>
  <si>
    <t>Софинансирование энергосбережения с.Рыбное, с.Рыбновск</t>
  </si>
  <si>
    <t>Предоставление субсидий на открытие собственного дела начинающим субъектам малого предпринимательства</t>
  </si>
  <si>
    <t>Предоставление субсидий на возмещение части затрат на уплату процентов по кредитам, полученным в российских кредитных организациях</t>
  </si>
  <si>
    <t>проведение и организация молодежи в фестивалях, смотрах, конкурсах в т.ч. "Студенческая весна"</t>
  </si>
  <si>
    <t>Энергетический аудит</t>
  </si>
  <si>
    <t>Программа "Развитие культуры в МО ГО "Охинский"</t>
  </si>
  <si>
    <t>Программа "Безопасность образовательных учреждений"</t>
  </si>
  <si>
    <t>Аттестация рабочих мест</t>
  </si>
  <si>
    <t>Организация и проведение конкурса "Звезды северной столицы"</t>
  </si>
  <si>
    <t>Программа "Помощь  наименее защищенным гражданам МО ГО "Охинский"</t>
  </si>
  <si>
    <t>Программа "Организация отдыха, оздоровления и занятости детей и молодежи МО городской округ "Охинский"</t>
  </si>
  <si>
    <t xml:space="preserve">Предоставление льгот по оплате за обучение в образовательных учреждениях дополнительного образования детей "ОДШИ № 1", "ОДШИ № 2" </t>
  </si>
  <si>
    <t>Аттестация рабочих мест в учреждениях культуры</t>
  </si>
  <si>
    <t>Монтаж и т/о коммуникатора для незамедлительного оповещения дежурного диспетчера МЧС в случае возникновения пожара</t>
  </si>
  <si>
    <t>капитальный ремонт учреждений социальной сферы</t>
  </si>
  <si>
    <t xml:space="preserve">Организация и проведение мероприятий </t>
  </si>
  <si>
    <t>Софинансирование расходов, связанных с обеспечением топлива</t>
  </si>
  <si>
    <t>Софинансирование на строительство жилья с привлечением средств инвесторов (24 квартиры)</t>
  </si>
  <si>
    <t>Строительство ДОУ на 200 мест</t>
  </si>
  <si>
    <t>Начальник финансового управления</t>
  </si>
  <si>
    <t>О.В. Заиченко</t>
  </si>
  <si>
    <t>перечислено казенным и бюджетным учреждениям</t>
  </si>
  <si>
    <t>исполнено казенным и бюджетным учреждениям</t>
  </si>
  <si>
    <t>утверждено казенным и бюджетным учреждениям</t>
  </si>
  <si>
    <t>Сведения об исполнении мероприятий в рамках целевых программ муниципального образования городской округ "Охинский" (в части местного и областного бюджетов) за 2013 год</t>
  </si>
  <si>
    <t>Приобретение приборов учета энергетических ресурсов для источников теплоснабжения</t>
  </si>
  <si>
    <t>Софинансирование на строительство жилья с привлечением средств инвесторов (42 квартиры)</t>
  </si>
  <si>
    <t>7951100  5222900   3450100</t>
  </si>
  <si>
    <t>Возмещение части затрат на открытие собственного дела начинающим субъектам малого предпринимательства</t>
  </si>
  <si>
    <t>Программа "Подготовка и проведение мероприятий, посвященных празднованию 75-летия и 85-летия со дня начала промышленной добычи на Сахалине"</t>
  </si>
  <si>
    <t>Подготовительные работы проведения мероприятий</t>
  </si>
  <si>
    <t>Спортивные соревнования по отдельному плану</t>
  </si>
  <si>
    <t>Долгосрочная целевая программа Сахалинской области "Обеспечение доступности дошкольного образования в Сахалинской области на 2011-2015 годы"</t>
  </si>
  <si>
    <t>Причина отклонений</t>
  </si>
  <si>
    <t>Спартакиада учащихся</t>
  </si>
  <si>
    <t>Очерки, репортажи, интервью о деятельности учреждений дополнительного образования, общественных организаций и федераций на страницах "Сахалинский нефтяник", ТРК "Оха"</t>
  </si>
  <si>
    <t>Администрация МО ГО "Охинский" для МКУ "УКС городского округа "Охинский"</t>
  </si>
  <si>
    <t>ПСД на реконструкцию стадиона ДЮСШ г.Оха, городского парка</t>
  </si>
  <si>
    <t>Приобретение специализированной техники-уплотнителя "Ретрак"</t>
  </si>
  <si>
    <t>Приобретение строительных материалов малообеспеченным гражданам, проживающих в селах Рабновск, Рыбное</t>
  </si>
  <si>
    <t>Оплата труда работников, обеспечивающих электроснабжение жителей села Рыбное и с. Рыбновск</t>
  </si>
  <si>
    <t>Организация работы лагерей дневного пребывания детей и молодежи в каникулярное время</t>
  </si>
  <si>
    <t>Организация трудовой занятости несовершеннолетних</t>
  </si>
  <si>
    <t>5220100   7952100</t>
  </si>
  <si>
    <t>5224101 5224103 5224104   7951702 7951703</t>
  </si>
  <si>
    <t>Администрация   МО городской округ "Охинский» для МКУ "УКС городского округа "Охинский"</t>
  </si>
  <si>
    <t>Подпрограмма "Обеспечение жильем  жителей  Сахалинской области"</t>
  </si>
  <si>
    <t>7951800  5225600 1008820</t>
  </si>
  <si>
    <t>5221101    5221102</t>
  </si>
  <si>
    <t>Приобретение автобуса повышенной проходимости марки НЕФАЗ (или эквивалент)</t>
  </si>
  <si>
    <t>Приобретение столов упаковочных</t>
  </si>
  <si>
    <t>Приобретение морозильных камер</t>
  </si>
  <si>
    <t>Приобретение лодочных моторов</t>
  </si>
  <si>
    <t>приобретение снегоходов</t>
  </si>
  <si>
    <t>Приобретение спортивной формы для участников традиционных спортивных мероприятий</t>
  </si>
  <si>
    <t>Повышение квалификации руководителей национальных ансамблей на базе ведущих методических центров</t>
  </si>
  <si>
    <t>приобретение лодок</t>
  </si>
  <si>
    <t>подготовка и проведение акции "Виват, Россия!"</t>
  </si>
  <si>
    <t>организация и проведение добровольческой акции "Шаг навстречу"</t>
  </si>
  <si>
    <t>организация и проведение акции "Счастливы вместе" по пропаганде семейных ценностей, популяризации молодых семей</t>
  </si>
  <si>
    <t>организация и проведение фотоконкурса "В объективе любимый город", фото кросса</t>
  </si>
  <si>
    <t>Проведение энергетических обследований</t>
  </si>
  <si>
    <t>Разработка городской схемы теплоснабжения</t>
  </si>
  <si>
    <t>приобретение материалов на ремонт кабельных сетей</t>
  </si>
  <si>
    <t>Проведение энергетических обследований в отношении коммунальной инфраструктуры</t>
  </si>
  <si>
    <t>5223701    5223702</t>
  </si>
  <si>
    <t xml:space="preserve">Программа "О профилактике терроризма, экстремизма, наркомании и правонарушений в муниципальном образовании городской округ "Охинский" </t>
  </si>
  <si>
    <t xml:space="preserve">строительство 18 кв.дом № 2 (площадка № 2) </t>
  </si>
  <si>
    <t>проверка достоверности определения сметной стоимости по объекту строительства 18 кв.жилого дома (площадка №2)</t>
  </si>
  <si>
    <t>привязка типового проекта с сетями на местность в соответствии с генпланом жилых домов №1,2 (площадка №2)</t>
  </si>
  <si>
    <t>Разработка ПД  по объекту "Сейсмоусиление  МБДОУ № 20 "Снегурочка" в г. Охе"</t>
  </si>
  <si>
    <t xml:space="preserve">Госэкспертиза МБДОУ № 20 </t>
  </si>
  <si>
    <t>Госэкспертиза НОШ № 2</t>
  </si>
  <si>
    <t>Разработка ПД  по объекту "Сейсмоусиление МБУ НОШ №2 в г. Охе"</t>
  </si>
  <si>
    <t>сейсмоусиление жилого дома № 32/1 по ул. Карла-Маркса г.Оха</t>
  </si>
  <si>
    <t>Инженерные изыскания для строительства жилых домов по ул.Охотской в г.Оха</t>
  </si>
  <si>
    <t>Софинансирование на строительство жилья с привлечением средств инвесторов (6 квартир)</t>
  </si>
  <si>
    <t>Строительство квартир в с.Новотроицкое Анивского района</t>
  </si>
  <si>
    <t>Разработка ПСД на сейсмоусиление жилых объектов в г.Охе</t>
  </si>
  <si>
    <t>5223801  5223802</t>
  </si>
  <si>
    <t>комплектование библиотечных фондов</t>
  </si>
  <si>
    <t>Развитие и укрепление МТБ учреждений культуры и дополнительного образования</t>
  </si>
  <si>
    <t>Монтаж автоматической пожарной сигнализации в учреждениях МБУ "Охинская ЦБС"</t>
  </si>
  <si>
    <t>5224500  7952200</t>
  </si>
  <si>
    <t>Субвенция на ежемесячную надбавку педработникам</t>
  </si>
  <si>
    <t>Приобретение материальных запасов необходимых для открытия  ДОУ на 200 мест</t>
  </si>
  <si>
    <t>Проведение строительных изысканий по объекту Школа-детский сад с.Тунгор</t>
  </si>
  <si>
    <t>т/о коммуникатора для незамедлительного оповещения дежурного диспетчера МЧС в случае возникновения пожара</t>
  </si>
  <si>
    <t>Приобретение и установка пожарных дверей, устройств для само закрывания дверей</t>
  </si>
  <si>
    <t>Ремонт и установка металлического ограждения по периметру МБОУ СОШ №7</t>
  </si>
  <si>
    <t>Администрация МО ГО "Охинский" для МБУ "Эксплуатационно-техническое управление"</t>
  </si>
  <si>
    <t>4.</t>
  </si>
  <si>
    <t>5.</t>
  </si>
  <si>
    <t>6.</t>
  </si>
  <si>
    <t>6.1</t>
  </si>
  <si>
    <t>6.2</t>
  </si>
  <si>
    <t>7.</t>
  </si>
  <si>
    <t>8.</t>
  </si>
  <si>
    <t>9.</t>
  </si>
  <si>
    <t>10.</t>
  </si>
  <si>
    <t>11.</t>
  </si>
  <si>
    <t>Программа "Молодежная политика"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</si>
  <si>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</si>
  <si>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</si>
  <si>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</si>
  <si>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</si>
  <si>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</si>
  <si>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</si>
  <si>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</si>
  <si>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</si>
  <si>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</si>
  <si>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</si>
  <si>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</si>
  <si>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</si>
  <si>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</si>
  <si>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Программа "Развитие сельского хозяйства муниципального образования городской округ "Охинский"</t>
  </si>
  <si>
    <t>7950900  5220700</t>
  </si>
  <si>
    <t>транспортировка поставляемых для личных подсобных хозяйств МО комбикормов и фуражного зерна</t>
  </si>
  <si>
    <t>5225401  7951002</t>
  </si>
  <si>
    <t>25.</t>
  </si>
  <si>
    <t>Областная целевая программа "Обеспечение доступа инвалидов к информации и объектам социальной инфраструктуры на 2008-2013 годы"</t>
  </si>
  <si>
    <t>Управление по культуре спорту и делам молодежи МО ГО "Охинский" для МБУ "Охинская ЦБС"</t>
  </si>
  <si>
    <t>Обеспечение на дому лежачих инвалидов и инвалидов-колясочников книжными фондами, газетами, журналами, а также по приобретению передвижного документного  фонда</t>
  </si>
  <si>
    <t>Программа "Комплексное развитие системы социальной защиты населения Сахалинской области"</t>
  </si>
  <si>
    <t>Организация горячего питания учащихся 1-4 классов в общеобразовательных школах</t>
  </si>
  <si>
    <t xml:space="preserve">Комплексная межведомственная программа "Дети городского округа" (2012-2014гг.) - всего  </t>
  </si>
  <si>
    <t xml:space="preserve">Ведомственная целевая Программа "Занятость населения Сахалинской области на 2013-2015 годы" </t>
  </si>
  <si>
    <t>Долгосрочная целевая программа Сахалинской области  "Строительство жилья в Сахалинской области на 2010-2015 годы", в том числе:</t>
  </si>
  <si>
    <t>7950600    5223900</t>
  </si>
  <si>
    <t>Программа "Устойчивое развитие КМНС Сахалинской области"</t>
  </si>
  <si>
    <t>Программа "Поддержка и развитие малого и среднего предпринимательства в МО городской округ "Охинский"</t>
  </si>
  <si>
    <t>Программа "Энергосбережение и повышение энергетической эффективности на территории МО городской округ "Охинский"</t>
  </si>
  <si>
    <t>7951600                 0923400   5224300</t>
  </si>
  <si>
    <t>Программа "Капитальный ремонт муниципальных квартир жилищного фонда МО ГО "Охинский"</t>
  </si>
  <si>
    <t>Программа "Повышение сейсмоустойчивости жилых домов, основных объектов и систем жизнеобеспечения на территории МО ГО "Охинский"</t>
  </si>
  <si>
    <t>5222600     1008299   7952000</t>
  </si>
  <si>
    <t>Долгосрочная целевая программа "Развитие культуры Сахалинской области на 2011-2015 годы"</t>
  </si>
  <si>
    <t>Долгосрочная целевая программа "Комплексная программа модернизации и реформирования жилищно-коммунального хозяйства в МО городской округ "Охинский" на 2011-2020 годы", в том числе:</t>
  </si>
  <si>
    <t>в пределах произведенных расходов</t>
  </si>
  <si>
    <t>средства поступили из областного бюджета 31.12.13. Расходы будут произведены в 2014 году</t>
  </si>
  <si>
    <t>Срыв сроков исполнения контракта подрядной организацией</t>
  </si>
  <si>
    <t>Проведение районной спартакиады среди наименее защищенных граждан</t>
  </si>
  <si>
    <t>Расходы на командирование сборной команды городского округа "Охинский" для участия в Х Спартакиаде инвалидов Сахалинской области</t>
  </si>
  <si>
    <t>организация участия молодежи в тренингах, семинарских и иных обучающих программ, в т.ч. в Дальневосточном молодежном образовательном форуме "Селисах" приобретение символической атрибутики</t>
  </si>
  <si>
    <t>Производство работ по ремонту и восстановлению бесхозяйных муниципальных распределительных сетей и подстанций</t>
  </si>
  <si>
    <t>Изготовление баннеров пропагандирующих  здоровый образ жизни</t>
  </si>
  <si>
    <t>Приобретение люминесцентных планов эвакуации</t>
  </si>
  <si>
    <t>Подготовка и проведение мероприятия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</si>
</sst>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"/>
    <numFmt numFmtId="167" formatCode="#,##0.00_ ;\-#,##0.0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9">
    <font>
      <sz val="10"/>
      <name val="Arial Cyr"/>
      <family val="0"/>
    </font>
    <font>
      <sz val="11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 Cyr"/>
      <family val="0"/>
    </font>
    <font>
      <i/>
      <sz val="11"/>
      <color indexed="8"/>
      <name val="Times New Roman"/>
      <family val="1"/>
    </font>
    <font>
      <b/>
      <i/>
      <sz val="10"/>
      <color indexed="9"/>
      <name val="Times New Roman"/>
      <family val="1"/>
    </font>
    <font>
      <b/>
      <i/>
      <sz val="10"/>
      <color indexed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54" applyFont="1" applyFill="1" applyAlignment="1">
      <alignment horizontal="center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54" applyFont="1" applyFill="1">
      <alignment/>
      <protection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" fontId="9" fillId="0" borderId="0" xfId="54" applyNumberFormat="1" applyFont="1" applyFill="1">
      <alignment/>
      <protection/>
    </xf>
    <xf numFmtId="0" fontId="9" fillId="0" borderId="0" xfId="54" applyFont="1" applyFill="1" applyAlignment="1">
      <alignment horizontal="left"/>
      <protection/>
    </xf>
    <xf numFmtId="0" fontId="9" fillId="0" borderId="0" xfId="54" applyFont="1" applyFill="1">
      <alignment/>
      <protection/>
    </xf>
    <xf numFmtId="0" fontId="9" fillId="0" borderId="0" xfId="0" applyFont="1" applyFill="1" applyAlignment="1">
      <alignment/>
    </xf>
    <xf numFmtId="4" fontId="10" fillId="0" borderId="0" xfId="63" applyNumberFormat="1" applyFont="1" applyFill="1" applyAlignment="1">
      <alignment horizontal="center"/>
    </xf>
    <xf numFmtId="0" fontId="9" fillId="0" borderId="0" xfId="54" applyFont="1" applyFill="1" applyAlignment="1">
      <alignment horizontal="left" wrapText="1"/>
      <protection/>
    </xf>
    <xf numFmtId="49" fontId="9" fillId="0" borderId="0" xfId="0" applyNumberFormat="1" applyFont="1" applyFill="1" applyAlignment="1">
      <alignment/>
    </xf>
    <xf numFmtId="0" fontId="9" fillId="0" borderId="0" xfId="54" applyFont="1" applyFill="1" applyAlignment="1">
      <alignment horizontal="center" wrapText="1"/>
      <protection/>
    </xf>
    <xf numFmtId="0" fontId="9" fillId="0" borderId="0" xfId="54" applyFont="1" applyFill="1" applyAlignment="1">
      <alignment horizontal="center"/>
      <protection/>
    </xf>
    <xf numFmtId="2" fontId="9" fillId="0" borderId="0" xfId="63" applyNumberFormat="1" applyFont="1" applyFill="1" applyAlignment="1">
      <alignment horizontal="center"/>
    </xf>
    <xf numFmtId="4" fontId="9" fillId="0" borderId="0" xfId="63" applyNumberFormat="1" applyFont="1" applyFill="1" applyAlignment="1">
      <alignment horizontal="center"/>
    </xf>
    <xf numFmtId="0" fontId="10" fillId="0" borderId="0" xfId="54" applyFont="1" applyFill="1" applyAlignment="1">
      <alignment wrapText="1"/>
      <protection/>
    </xf>
    <xf numFmtId="0" fontId="10" fillId="0" borderId="0" xfId="54" applyFont="1" applyFill="1" applyAlignment="1">
      <alignment horizontal="center"/>
      <protection/>
    </xf>
    <xf numFmtId="2" fontId="10" fillId="0" borderId="0" xfId="63" applyNumberFormat="1" applyFont="1" applyFill="1" applyAlignment="1">
      <alignment horizontal="center"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14" fillId="24" borderId="10" xfId="54" applyFont="1" applyFill="1" applyBorder="1" applyAlignment="1">
      <alignment horizontal="left" wrapText="1"/>
      <protection/>
    </xf>
    <xf numFmtId="0" fontId="15" fillId="22" borderId="10" xfId="54" applyFont="1" applyFill="1" applyBorder="1" applyAlignment="1">
      <alignment horizontal="left" wrapText="1"/>
      <protection/>
    </xf>
    <xf numFmtId="0" fontId="1" fillId="0" borderId="10" xfId="0" applyFont="1" applyFill="1" applyBorder="1" applyAlignment="1">
      <alignment/>
    </xf>
    <xf numFmtId="0" fontId="14" fillId="0" borderId="10" xfId="54" applyFont="1" applyFill="1" applyBorder="1" applyAlignment="1">
      <alignment horizontal="center"/>
      <protection/>
    </xf>
    <xf numFmtId="0" fontId="1" fillId="0" borderId="10" xfId="54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54" applyNumberFormat="1" applyFont="1" applyFill="1" applyAlignment="1">
      <alignment horizontal="left"/>
      <protection/>
    </xf>
    <xf numFmtId="0" fontId="1" fillId="0" borderId="10" xfId="54" applyFont="1" applyFill="1" applyBorder="1" applyAlignment="1">
      <alignment horizontal="center" wrapText="1"/>
      <protection/>
    </xf>
    <xf numFmtId="4" fontId="1" fillId="0" borderId="11" xfId="63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left"/>
    </xf>
    <xf numFmtId="49" fontId="14" fillId="0" borderId="10" xfId="0" applyNumberFormat="1" applyFont="1" applyFill="1" applyBorder="1" applyAlignment="1">
      <alignment/>
    </xf>
    <xf numFmtId="0" fontId="14" fillId="0" borderId="10" xfId="54" applyFont="1" applyFill="1" applyBorder="1" applyAlignment="1">
      <alignment horizontal="left" wrapText="1"/>
      <protection/>
    </xf>
    <xf numFmtId="49" fontId="1" fillId="0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14" fillId="0" borderId="10" xfId="54" applyFont="1" applyFill="1" applyBorder="1" applyAlignment="1">
      <alignment horizontal="left"/>
      <protection/>
    </xf>
    <xf numFmtId="49" fontId="15" fillId="0" borderId="10" xfId="0" applyNumberFormat="1" applyFont="1" applyFill="1" applyBorder="1" applyAlignment="1">
      <alignment/>
    </xf>
    <xf numFmtId="0" fontId="14" fillId="0" borderId="10" xfId="54" applyFont="1" applyFill="1" applyBorder="1" applyAlignment="1">
      <alignment wrapText="1"/>
      <protection/>
    </xf>
    <xf numFmtId="0" fontId="1" fillId="0" borderId="10" xfId="54" applyFont="1" applyFill="1" applyBorder="1" applyAlignment="1">
      <alignment wrapText="1"/>
      <protection/>
    </xf>
    <xf numFmtId="0" fontId="15" fillId="22" borderId="10" xfId="54" applyFont="1" applyFill="1" applyBorder="1" applyAlignment="1">
      <alignment wrapText="1"/>
      <protection/>
    </xf>
    <xf numFmtId="49" fontId="16" fillId="0" borderId="10" xfId="0" applyNumberFormat="1" applyFont="1" applyFill="1" applyBorder="1" applyAlignment="1">
      <alignment/>
    </xf>
    <xf numFmtId="0" fontId="15" fillId="0" borderId="10" xfId="54" applyFont="1" applyFill="1" applyBorder="1" applyAlignment="1">
      <alignment wrapText="1"/>
      <protection/>
    </xf>
    <xf numFmtId="0" fontId="18" fillId="0" borderId="12" xfId="0" applyFont="1" applyFill="1" applyBorder="1" applyAlignment="1">
      <alignment vertical="top" wrapText="1"/>
    </xf>
    <xf numFmtId="0" fontId="1" fillId="0" borderId="10" xfId="54" applyFont="1" applyFill="1" applyBorder="1" applyAlignment="1">
      <alignment horizontal="left" wrapText="1"/>
      <protection/>
    </xf>
    <xf numFmtId="0" fontId="15" fillId="7" borderId="10" xfId="54" applyFont="1" applyFill="1" applyBorder="1" applyAlignment="1">
      <alignment wrapText="1"/>
      <protection/>
    </xf>
    <xf numFmtId="2" fontId="15" fillId="7" borderId="13" xfId="63" applyNumberFormat="1" applyFont="1" applyFill="1" applyBorder="1" applyAlignment="1">
      <alignment horizontal="left" wrapText="1"/>
    </xf>
    <xf numFmtId="0" fontId="3" fillId="24" borderId="10" xfId="0" applyFont="1" applyFill="1" applyBorder="1" applyAlignment="1">
      <alignment wrapText="1"/>
    </xf>
    <xf numFmtId="0" fontId="6" fillId="24" borderId="10" xfId="0" applyFont="1" applyFill="1" applyBorder="1" applyAlignment="1">
      <alignment wrapText="1"/>
    </xf>
    <xf numFmtId="0" fontId="2" fillId="22" borderId="10" xfId="0" applyFont="1" applyFill="1" applyBorder="1" applyAlignment="1">
      <alignment wrapText="1"/>
    </xf>
    <xf numFmtId="0" fontId="19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wrapText="1"/>
    </xf>
    <xf numFmtId="0" fontId="3" fillId="24" borderId="10" xfId="54" applyFont="1" applyFill="1" applyBorder="1" applyAlignment="1">
      <alignment wrapText="1"/>
      <protection/>
    </xf>
    <xf numFmtId="0" fontId="3" fillId="0" borderId="10" xfId="0" applyFont="1" applyBorder="1" applyAlignment="1">
      <alignment wrapText="1"/>
    </xf>
    <xf numFmtId="0" fontId="2" fillId="22" borderId="13" xfId="0" applyFont="1" applyFill="1" applyBorder="1" applyAlignment="1">
      <alignment wrapText="1"/>
    </xf>
    <xf numFmtId="0" fontId="3" fillId="24" borderId="13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22" borderId="13" xfId="0" applyFont="1" applyFill="1" applyBorder="1" applyAlignment="1">
      <alignment wrapText="1"/>
    </xf>
    <xf numFmtId="0" fontId="5" fillId="22" borderId="13" xfId="0" applyFont="1" applyFill="1" applyBorder="1" applyAlignment="1">
      <alignment wrapText="1"/>
    </xf>
    <xf numFmtId="0" fontId="6" fillId="24" borderId="13" xfId="0" applyFont="1" applyFill="1" applyBorder="1" applyAlignment="1">
      <alignment wrapText="1"/>
    </xf>
    <xf numFmtId="0" fontId="3" fillId="24" borderId="10" xfId="54" applyFont="1" applyFill="1" applyBorder="1" applyAlignment="1">
      <alignment horizontal="left" wrapText="1"/>
      <protection/>
    </xf>
    <xf numFmtId="0" fontId="6" fillId="24" borderId="10" xfId="54" applyFont="1" applyFill="1" applyBorder="1" applyAlignment="1">
      <alignment horizontal="left" wrapText="1"/>
      <protection/>
    </xf>
    <xf numFmtId="0" fontId="2" fillId="22" borderId="10" xfId="54" applyFont="1" applyFill="1" applyBorder="1" applyAlignment="1">
      <alignment horizontal="left" wrapText="1"/>
      <protection/>
    </xf>
    <xf numFmtId="0" fontId="3" fillId="22" borderId="10" xfId="54" applyFont="1" applyFill="1" applyBorder="1" applyAlignment="1">
      <alignment horizontal="left" wrapText="1"/>
      <protection/>
    </xf>
    <xf numFmtId="0" fontId="5" fillId="24" borderId="10" xfId="54" applyFont="1" applyFill="1" applyBorder="1" applyAlignment="1">
      <alignment horizontal="left" wrapText="1"/>
      <protection/>
    </xf>
    <xf numFmtId="4" fontId="2" fillId="22" borderId="10" xfId="63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6" fillId="22" borderId="10" xfId="54" applyFont="1" applyFill="1" applyBorder="1" applyAlignment="1">
      <alignment horizontal="left" wrapText="1"/>
      <protection/>
    </xf>
    <xf numFmtId="0" fontId="5" fillId="22" borderId="10" xfId="54" applyFont="1" applyFill="1" applyBorder="1" applyAlignment="1">
      <alignment horizontal="left" wrapText="1"/>
      <protection/>
    </xf>
    <xf numFmtId="0" fontId="15" fillId="22" borderId="10" xfId="0" applyFont="1" applyFill="1" applyBorder="1" applyAlignment="1">
      <alignment/>
    </xf>
    <xf numFmtId="0" fontId="2" fillId="22" borderId="10" xfId="54" applyFont="1" applyFill="1" applyBorder="1" applyAlignment="1">
      <alignment horizontal="center"/>
      <protection/>
    </xf>
    <xf numFmtId="3" fontId="2" fillId="22" borderId="12" xfId="54" applyNumberFormat="1" applyFont="1" applyFill="1" applyBorder="1" applyAlignment="1">
      <alignment horizontal="center" wrapText="1"/>
      <protection/>
    </xf>
    <xf numFmtId="0" fontId="5" fillId="0" borderId="10" xfId="54" applyFont="1" applyFill="1" applyBorder="1" applyAlignment="1">
      <alignment horizontal="center"/>
      <protection/>
    </xf>
    <xf numFmtId="0" fontId="2" fillId="22" borderId="12" xfId="54" applyFont="1" applyFill="1" applyBorder="1" applyAlignment="1">
      <alignment horizontal="center" wrapText="1"/>
      <protection/>
    </xf>
    <xf numFmtId="0" fontId="2" fillId="24" borderId="12" xfId="54" applyFont="1" applyFill="1" applyBorder="1" applyAlignment="1">
      <alignment horizontal="center" wrapText="1"/>
      <protection/>
    </xf>
    <xf numFmtId="0" fontId="2" fillId="22" borderId="12" xfId="54" applyFont="1" applyFill="1" applyBorder="1" applyAlignment="1">
      <alignment horizontal="center"/>
      <protection/>
    </xf>
    <xf numFmtId="0" fontId="5" fillId="0" borderId="12" xfId="54" applyFont="1" applyFill="1" applyBorder="1" applyAlignment="1">
      <alignment horizontal="center"/>
      <protection/>
    </xf>
    <xf numFmtId="0" fontId="5" fillId="22" borderId="12" xfId="54" applyFont="1" applyFill="1" applyBorder="1" applyAlignment="1">
      <alignment horizontal="center"/>
      <protection/>
    </xf>
    <xf numFmtId="1" fontId="2" fillId="22" borderId="12" xfId="54" applyNumberFormat="1" applyFont="1" applyFill="1" applyBorder="1" applyAlignment="1">
      <alignment horizontal="center" wrapText="1"/>
      <protection/>
    </xf>
    <xf numFmtId="0" fontId="2" fillId="7" borderId="10" xfId="54" applyFont="1" applyFill="1" applyBorder="1" applyAlignment="1">
      <alignment horizontal="center"/>
      <protection/>
    </xf>
    <xf numFmtId="4" fontId="5" fillId="24" borderId="14" xfId="63" applyNumberFormat="1" applyFont="1" applyFill="1" applyBorder="1" applyAlignment="1">
      <alignment horizontal="center"/>
    </xf>
    <xf numFmtId="4" fontId="5" fillId="24" borderId="10" xfId="63" applyNumberFormat="1" applyFont="1" applyFill="1" applyBorder="1" applyAlignment="1">
      <alignment horizontal="center"/>
    </xf>
    <xf numFmtId="4" fontId="3" fillId="24" borderId="14" xfId="63" applyNumberFormat="1" applyFont="1" applyFill="1" applyBorder="1" applyAlignment="1">
      <alignment horizontal="center"/>
    </xf>
    <xf numFmtId="4" fontId="3" fillId="24" borderId="10" xfId="63" applyNumberFormat="1" applyFont="1" applyFill="1" applyBorder="1" applyAlignment="1">
      <alignment horizontal="center"/>
    </xf>
    <xf numFmtId="4" fontId="2" fillId="22" borderId="14" xfId="63" applyNumberFormat="1" applyFont="1" applyFill="1" applyBorder="1" applyAlignment="1">
      <alignment horizontal="center"/>
    </xf>
    <xf numFmtId="167" fontId="3" fillId="24" borderId="10" xfId="63" applyNumberFormat="1" applyFont="1" applyFill="1" applyBorder="1" applyAlignment="1">
      <alignment horizontal="center"/>
    </xf>
    <xf numFmtId="4" fontId="5" fillId="24" borderId="14" xfId="0" applyNumberFormat="1" applyFont="1" applyFill="1" applyBorder="1" applyAlignment="1">
      <alignment horizontal="center"/>
    </xf>
    <xf numFmtId="4" fontId="3" fillId="24" borderId="14" xfId="0" applyNumberFormat="1" applyFont="1" applyFill="1" applyBorder="1" applyAlignment="1">
      <alignment horizontal="center"/>
    </xf>
    <xf numFmtId="4" fontId="3" fillId="24" borderId="10" xfId="0" applyNumberFormat="1" applyFont="1" applyFill="1" applyBorder="1" applyAlignment="1">
      <alignment horizontal="center"/>
    </xf>
    <xf numFmtId="4" fontId="2" fillId="24" borderId="14" xfId="63" applyNumberFormat="1" applyFont="1" applyFill="1" applyBorder="1" applyAlignment="1">
      <alignment horizontal="center"/>
    </xf>
    <xf numFmtId="4" fontId="6" fillId="24" borderId="14" xfId="63" applyNumberFormat="1" applyFont="1" applyFill="1" applyBorder="1" applyAlignment="1">
      <alignment horizontal="center"/>
    </xf>
    <xf numFmtId="4" fontId="6" fillId="24" borderId="10" xfId="63" applyNumberFormat="1" applyFont="1" applyFill="1" applyBorder="1" applyAlignment="1">
      <alignment horizontal="center"/>
    </xf>
    <xf numFmtId="43" fontId="2" fillId="22" borderId="14" xfId="63" applyFont="1" applyFill="1" applyBorder="1" applyAlignment="1">
      <alignment horizontal="center"/>
    </xf>
    <xf numFmtId="43" fontId="5" fillId="24" borderId="14" xfId="63" applyFont="1" applyFill="1" applyBorder="1" applyAlignment="1">
      <alignment horizontal="center"/>
    </xf>
    <xf numFmtId="43" fontId="3" fillId="24" borderId="14" xfId="63" applyFont="1" applyFill="1" applyBorder="1" applyAlignment="1">
      <alignment horizontal="center"/>
    </xf>
    <xf numFmtId="4" fontId="5" fillId="22" borderId="14" xfId="63" applyNumberFormat="1" applyFont="1" applyFill="1" applyBorder="1" applyAlignment="1">
      <alignment horizontal="center"/>
    </xf>
    <xf numFmtId="4" fontId="2" fillId="7" borderId="10" xfId="63" applyNumberFormat="1" applyFont="1" applyFill="1" applyBorder="1" applyAlignment="1">
      <alignment horizontal="center"/>
    </xf>
    <xf numFmtId="3" fontId="2" fillId="24" borderId="12" xfId="54" applyNumberFormat="1" applyFont="1" applyFill="1" applyBorder="1" applyAlignment="1">
      <alignment horizontal="center" wrapText="1"/>
      <protection/>
    </xf>
    <xf numFmtId="0" fontId="2" fillId="24" borderId="10" xfId="0" applyFont="1" applyFill="1" applyBorder="1" applyAlignment="1">
      <alignment wrapText="1"/>
    </xf>
    <xf numFmtId="4" fontId="2" fillId="24" borderId="14" xfId="63" applyNumberFormat="1" applyFont="1" applyFill="1" applyBorder="1" applyAlignment="1">
      <alignment horizontal="center"/>
    </xf>
    <xf numFmtId="4" fontId="2" fillId="24" borderId="10" xfId="63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/>
    </xf>
    <xf numFmtId="0" fontId="1" fillId="24" borderId="10" xfId="54" applyFont="1" applyFill="1" applyBorder="1" applyAlignment="1">
      <alignment horizontal="left" wrapText="1"/>
      <protection/>
    </xf>
    <xf numFmtId="0" fontId="14" fillId="24" borderId="13" xfId="0" applyFont="1" applyFill="1" applyBorder="1" applyAlignment="1">
      <alignment wrapText="1"/>
    </xf>
    <xf numFmtId="0" fontId="3" fillId="24" borderId="13" xfId="0" applyFont="1" applyFill="1" applyBorder="1" applyAlignment="1">
      <alignment wrapText="1"/>
    </xf>
    <xf numFmtId="4" fontId="3" fillId="24" borderId="14" xfId="63" applyNumberFormat="1" applyFont="1" applyFill="1" applyBorder="1" applyAlignment="1">
      <alignment horizontal="center"/>
    </xf>
    <xf numFmtId="4" fontId="3" fillId="24" borderId="10" xfId="63" applyNumberFormat="1" applyFont="1" applyFill="1" applyBorder="1" applyAlignment="1">
      <alignment horizontal="center"/>
    </xf>
    <xf numFmtId="0" fontId="6" fillId="24" borderId="10" xfId="54" applyFont="1" applyFill="1" applyBorder="1" applyAlignment="1">
      <alignment horizontal="left" wrapText="1"/>
      <protection/>
    </xf>
    <xf numFmtId="43" fontId="6" fillId="24" borderId="14" xfId="63" applyFont="1" applyFill="1" applyBorder="1" applyAlignment="1">
      <alignment horizontal="center"/>
    </xf>
    <xf numFmtId="4" fontId="6" fillId="24" borderId="14" xfId="63" applyNumberFormat="1" applyFont="1" applyFill="1" applyBorder="1" applyAlignment="1">
      <alignment horizontal="center"/>
    </xf>
    <xf numFmtId="0" fontId="15" fillId="22" borderId="10" xfId="0" applyFont="1" applyFill="1" applyBorder="1" applyAlignment="1">
      <alignment horizontal="left" wrapText="1"/>
    </xf>
    <xf numFmtId="0" fontId="2" fillId="22" borderId="10" xfId="54" applyFont="1" applyFill="1" applyBorder="1" applyAlignment="1">
      <alignment horizontal="center" wrapText="1"/>
      <protection/>
    </xf>
    <xf numFmtId="49" fontId="2" fillId="22" borderId="12" xfId="54" applyNumberFormat="1" applyFont="1" applyFill="1" applyBorder="1" applyAlignment="1">
      <alignment horizontal="center" wrapText="1"/>
      <protection/>
    </xf>
    <xf numFmtId="0" fontId="18" fillId="0" borderId="12" xfId="0" applyFont="1" applyBorder="1" applyAlignment="1">
      <alignment vertical="top" wrapText="1"/>
    </xf>
    <xf numFmtId="0" fontId="2" fillId="24" borderId="12" xfId="54" applyFont="1" applyFill="1" applyBorder="1" applyAlignment="1">
      <alignment horizontal="center"/>
      <protection/>
    </xf>
    <xf numFmtId="0" fontId="2" fillId="0" borderId="12" xfId="54" applyFont="1" applyFill="1" applyBorder="1" applyAlignment="1">
      <alignment horizontal="center"/>
      <protection/>
    </xf>
    <xf numFmtId="0" fontId="5" fillId="24" borderId="12" xfId="54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 horizontal="center"/>
      <protection/>
    </xf>
    <xf numFmtId="0" fontId="20" fillId="0" borderId="12" xfId="54" applyFont="1" applyFill="1" applyBorder="1" applyAlignment="1">
      <alignment horizontal="center"/>
      <protection/>
    </xf>
    <xf numFmtId="4" fontId="2" fillId="0" borderId="12" xfId="54" applyNumberFormat="1" applyFont="1" applyFill="1" applyBorder="1" applyAlignment="1">
      <alignment horizontal="center"/>
      <protection/>
    </xf>
    <xf numFmtId="0" fontId="19" fillId="24" borderId="12" xfId="54" applyFont="1" applyFill="1" applyBorder="1" applyAlignment="1">
      <alignment horizontal="center"/>
      <protection/>
    </xf>
    <xf numFmtId="2" fontId="2" fillId="22" borderId="11" xfId="63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5" fillId="24" borderId="13" xfId="0" applyFont="1" applyFill="1" applyBorder="1" applyAlignment="1">
      <alignment wrapText="1"/>
    </xf>
    <xf numFmtId="0" fontId="3" fillId="22" borderId="10" xfId="54" applyFont="1" applyFill="1" applyBorder="1" applyAlignment="1">
      <alignment wrapText="1"/>
      <protection/>
    </xf>
    <xf numFmtId="0" fontId="3" fillId="0" borderId="10" xfId="0" applyFont="1" applyFill="1" applyBorder="1" applyAlignment="1">
      <alignment wrapText="1"/>
    </xf>
    <xf numFmtId="0" fontId="9" fillId="0" borderId="0" xfId="54" applyFont="1" applyFill="1" applyBorder="1" applyAlignment="1">
      <alignment horizontal="left" wrapText="1"/>
      <protection/>
    </xf>
    <xf numFmtId="49" fontId="1" fillId="0" borderId="10" xfId="0" applyNumberFormat="1" applyFont="1" applyFill="1" applyBorder="1" applyAlignment="1">
      <alignment horizontal="center"/>
    </xf>
    <xf numFmtId="2" fontId="1" fillId="0" borderId="11" xfId="63" applyNumberFormat="1" applyFont="1" applyFill="1" applyBorder="1" applyAlignment="1">
      <alignment horizontal="center" wrapText="1"/>
    </xf>
    <xf numFmtId="2" fontId="1" fillId="0" borderId="13" xfId="63" applyNumberFormat="1" applyFont="1" applyFill="1" applyBorder="1" applyAlignment="1">
      <alignment horizontal="center" wrapText="1"/>
    </xf>
    <xf numFmtId="0" fontId="1" fillId="0" borderId="10" xfId="54" applyFont="1" applyFill="1" applyBorder="1" applyAlignment="1">
      <alignment horizontal="center" wrapText="1"/>
      <protection/>
    </xf>
    <xf numFmtId="49" fontId="9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11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9" fillId="0" borderId="0" xfId="54" applyFont="1" applyFill="1" applyAlignment="1">
      <alignment horizontal="left" wrapText="1"/>
      <protection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4" fontId="1" fillId="0" borderId="12" xfId="63" applyNumberFormat="1" applyFont="1" applyFill="1" applyBorder="1" applyAlignment="1">
      <alignment horizontal="center" wrapText="1"/>
    </xf>
    <xf numFmtId="4" fontId="1" fillId="0" borderId="15" xfId="63" applyNumberFormat="1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1" fillId="0" borderId="16" xfId="54" applyFont="1" applyFill="1" applyBorder="1" applyAlignment="1">
      <alignment horizontal="center" wrapText="1"/>
      <protection/>
    </xf>
    <xf numFmtId="0" fontId="0" fillId="0" borderId="16" xfId="0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27"/>
  <sheetViews>
    <sheetView tabSelected="1"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4.25390625" style="5" customWidth="1"/>
    <col min="2" max="2" width="22.875" style="1" customWidth="1"/>
    <col min="3" max="3" width="8.125" style="1" customWidth="1"/>
    <col min="4" max="4" width="17.75390625" style="1" customWidth="1"/>
    <col min="5" max="5" width="14.625" style="8" customWidth="1"/>
    <col min="6" max="6" width="17.25390625" style="8" customWidth="1"/>
    <col min="7" max="7" width="15.00390625" style="8" customWidth="1"/>
    <col min="8" max="8" width="19.625" style="9" customWidth="1"/>
    <col min="9" max="9" width="16.125" style="9" customWidth="1"/>
    <col min="10" max="10" width="15.75390625" style="1" customWidth="1"/>
    <col min="11" max="11" width="14.75390625" style="1" customWidth="1"/>
    <col min="12" max="16384" width="9.125" style="1" customWidth="1"/>
  </cols>
  <sheetData>
    <row r="1" spans="1:10" ht="12.75" customHeight="1">
      <c r="A1" s="16"/>
      <c r="B1" s="17"/>
      <c r="C1" s="18"/>
      <c r="D1" s="19"/>
      <c r="E1" s="20"/>
      <c r="F1" s="20"/>
      <c r="G1" s="20"/>
      <c r="H1" s="145" t="s">
        <v>15</v>
      </c>
      <c r="I1" s="145"/>
      <c r="J1" s="2"/>
    </row>
    <row r="2" spans="1:11" ht="40.5" customHeight="1">
      <c r="A2" s="151" t="s">
        <v>83</v>
      </c>
      <c r="B2" s="151"/>
      <c r="C2" s="151"/>
      <c r="D2" s="151"/>
      <c r="E2" s="151"/>
      <c r="F2" s="151"/>
      <c r="G2" s="151"/>
      <c r="H2" s="151"/>
      <c r="I2" s="151"/>
      <c r="J2" s="152"/>
      <c r="K2" s="152"/>
    </row>
    <row r="3" spans="1:83" ht="12.75" customHeight="1">
      <c r="A3" s="137" t="s">
        <v>21</v>
      </c>
      <c r="B3" s="140" t="s">
        <v>0</v>
      </c>
      <c r="C3" s="140"/>
      <c r="D3" s="138" t="s">
        <v>1</v>
      </c>
      <c r="E3" s="148" t="s">
        <v>50</v>
      </c>
      <c r="F3" s="149"/>
      <c r="G3" s="150"/>
      <c r="H3" s="148" t="s">
        <v>51</v>
      </c>
      <c r="I3" s="149"/>
      <c r="J3" s="150"/>
      <c r="K3" s="143" t="s">
        <v>92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</row>
    <row r="4" spans="1:83" ht="63.75" customHeight="1">
      <c r="A4" s="137"/>
      <c r="B4" s="39" t="s">
        <v>2</v>
      </c>
      <c r="C4" s="32" t="s">
        <v>3</v>
      </c>
      <c r="D4" s="139"/>
      <c r="E4" s="40" t="s">
        <v>82</v>
      </c>
      <c r="F4" s="40" t="s">
        <v>80</v>
      </c>
      <c r="G4" s="40" t="s">
        <v>81</v>
      </c>
      <c r="H4" s="40" t="s">
        <v>82</v>
      </c>
      <c r="I4" s="40" t="s">
        <v>80</v>
      </c>
      <c r="J4" s="40" t="s">
        <v>81</v>
      </c>
      <c r="K4" s="144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</row>
    <row r="5" spans="1:83" s="6" customFormat="1" ht="71.25">
      <c r="A5" s="41">
        <v>1</v>
      </c>
      <c r="B5" s="29" t="s">
        <v>184</v>
      </c>
      <c r="C5" s="80">
        <v>7950100</v>
      </c>
      <c r="D5" s="131"/>
      <c r="E5" s="75">
        <f aca="true" t="shared" si="0" ref="E5:J5">SUM(E6+E13)</f>
        <v>2596200</v>
      </c>
      <c r="F5" s="75">
        <f t="shared" si="0"/>
        <v>2589687.8000000003</v>
      </c>
      <c r="G5" s="75">
        <f t="shared" si="0"/>
        <v>2589238.4000000004</v>
      </c>
      <c r="H5" s="75">
        <f t="shared" si="0"/>
        <v>0</v>
      </c>
      <c r="I5" s="75">
        <f t="shared" si="0"/>
        <v>0</v>
      </c>
      <c r="J5" s="75">
        <f t="shared" si="0"/>
        <v>0</v>
      </c>
      <c r="K5" s="79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</row>
    <row r="6" spans="1:83" s="3" customFormat="1" ht="44.25" customHeight="1">
      <c r="A6" s="42"/>
      <c r="B6" s="43" t="s">
        <v>5</v>
      </c>
      <c r="C6" s="86"/>
      <c r="D6" s="132"/>
      <c r="E6" s="90">
        <f aca="true" t="shared" si="1" ref="E6:J6">SUM(E7:E12)</f>
        <v>1824700</v>
      </c>
      <c r="F6" s="90">
        <f t="shared" si="1"/>
        <v>1824699.6</v>
      </c>
      <c r="G6" s="91">
        <f t="shared" si="1"/>
        <v>1824250.2000000002</v>
      </c>
      <c r="H6" s="90">
        <f t="shared" si="1"/>
        <v>0</v>
      </c>
      <c r="I6" s="90">
        <f t="shared" si="1"/>
        <v>0</v>
      </c>
      <c r="J6" s="91">
        <f t="shared" si="1"/>
        <v>0</v>
      </c>
      <c r="K6" s="28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</row>
    <row r="7" spans="1:83" ht="103.5" customHeight="1">
      <c r="A7" s="44"/>
      <c r="B7" s="45"/>
      <c r="C7" s="125"/>
      <c r="D7" s="57" t="s">
        <v>45</v>
      </c>
      <c r="E7" s="92">
        <v>50570.4</v>
      </c>
      <c r="F7" s="92">
        <v>50570.4</v>
      </c>
      <c r="G7" s="93">
        <v>50570.4</v>
      </c>
      <c r="H7" s="92">
        <v>0</v>
      </c>
      <c r="I7" s="92"/>
      <c r="J7" s="93">
        <v>0</v>
      </c>
      <c r="K7" s="70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</row>
    <row r="8" spans="1:83" ht="119.25" customHeight="1">
      <c r="A8" s="44"/>
      <c r="B8" s="45"/>
      <c r="C8" s="125"/>
      <c r="D8" s="57" t="s">
        <v>70</v>
      </c>
      <c r="E8" s="92">
        <v>35720</v>
      </c>
      <c r="F8" s="92">
        <v>35720</v>
      </c>
      <c r="G8" s="93">
        <v>35720</v>
      </c>
      <c r="H8" s="92">
        <v>0</v>
      </c>
      <c r="I8" s="92"/>
      <c r="J8" s="93">
        <v>0</v>
      </c>
      <c r="K8" s="70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</row>
    <row r="9" spans="1:83" ht="135.75" customHeight="1">
      <c r="A9" s="44"/>
      <c r="B9" s="32"/>
      <c r="C9" s="125"/>
      <c r="D9" s="57" t="s">
        <v>46</v>
      </c>
      <c r="E9" s="92">
        <v>146309.6</v>
      </c>
      <c r="F9" s="92">
        <v>146309.6</v>
      </c>
      <c r="G9" s="93">
        <v>146309.6</v>
      </c>
      <c r="H9" s="92">
        <v>0</v>
      </c>
      <c r="I9" s="92"/>
      <c r="J9" s="93">
        <v>0</v>
      </c>
      <c r="K9" s="70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</row>
    <row r="10" spans="1:83" ht="29.25" customHeight="1">
      <c r="A10" s="44"/>
      <c r="B10" s="32"/>
      <c r="C10" s="125"/>
      <c r="D10" s="57" t="s">
        <v>93</v>
      </c>
      <c r="E10" s="92">
        <v>269703</v>
      </c>
      <c r="F10" s="92">
        <v>269703</v>
      </c>
      <c r="G10" s="93">
        <v>269703</v>
      </c>
      <c r="H10" s="92"/>
      <c r="I10" s="92"/>
      <c r="J10" s="93"/>
      <c r="K10" s="70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</row>
    <row r="11" spans="1:83" ht="43.5" customHeight="1">
      <c r="A11" s="44"/>
      <c r="B11" s="32"/>
      <c r="C11" s="125"/>
      <c r="D11" s="57" t="s">
        <v>90</v>
      </c>
      <c r="E11" s="92">
        <v>1228997</v>
      </c>
      <c r="F11" s="92">
        <v>1228997</v>
      </c>
      <c r="G11" s="93">
        <f>1228997-449.4</f>
        <v>1228547.6</v>
      </c>
      <c r="H11" s="92">
        <v>0</v>
      </c>
      <c r="I11" s="92"/>
      <c r="J11" s="93">
        <v>0</v>
      </c>
      <c r="K11" s="70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</row>
    <row r="12" spans="1:83" ht="102.75">
      <c r="A12" s="44"/>
      <c r="B12" s="31"/>
      <c r="C12" s="125"/>
      <c r="D12" s="57" t="s">
        <v>47</v>
      </c>
      <c r="E12" s="92">
        <v>93400</v>
      </c>
      <c r="F12" s="92">
        <v>93399.6</v>
      </c>
      <c r="G12" s="93">
        <v>93399.6</v>
      </c>
      <c r="H12" s="92">
        <v>0</v>
      </c>
      <c r="I12" s="92"/>
      <c r="J12" s="93">
        <v>0</v>
      </c>
      <c r="K12" s="70" t="s">
        <v>197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</row>
    <row r="13" spans="1:83" s="3" customFormat="1" ht="15">
      <c r="A13" s="42"/>
      <c r="B13" s="46" t="s">
        <v>6</v>
      </c>
      <c r="C13" s="86"/>
      <c r="D13" s="58"/>
      <c r="E13" s="90">
        <f aca="true" t="shared" si="2" ref="E13:J13">SUM(E14:E16)</f>
        <v>771500</v>
      </c>
      <c r="F13" s="90">
        <f t="shared" si="2"/>
        <v>764988.2000000001</v>
      </c>
      <c r="G13" s="90">
        <f t="shared" si="2"/>
        <v>764988.2000000001</v>
      </c>
      <c r="H13" s="90">
        <f t="shared" si="2"/>
        <v>0</v>
      </c>
      <c r="I13" s="90">
        <f t="shared" si="2"/>
        <v>0</v>
      </c>
      <c r="J13" s="90">
        <f t="shared" si="2"/>
        <v>0</v>
      </c>
      <c r="K13" s="71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</row>
    <row r="14" spans="1:83" ht="18" customHeight="1">
      <c r="A14" s="44"/>
      <c r="B14" s="32"/>
      <c r="C14" s="125"/>
      <c r="D14" s="57" t="s">
        <v>48</v>
      </c>
      <c r="E14" s="92">
        <v>24000</v>
      </c>
      <c r="F14" s="92">
        <v>24000</v>
      </c>
      <c r="G14" s="93">
        <v>24000</v>
      </c>
      <c r="H14" s="92">
        <v>0</v>
      </c>
      <c r="I14" s="92">
        <v>0</v>
      </c>
      <c r="J14" s="93">
        <v>0</v>
      </c>
      <c r="K14" s="70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</row>
    <row r="15" spans="1:83" ht="15">
      <c r="A15" s="44"/>
      <c r="B15" s="32"/>
      <c r="C15" s="125"/>
      <c r="D15" s="57" t="s">
        <v>49</v>
      </c>
      <c r="E15" s="92">
        <v>29386.02</v>
      </c>
      <c r="F15" s="92">
        <v>29386.02</v>
      </c>
      <c r="G15" s="92">
        <v>29386.02</v>
      </c>
      <c r="H15" s="92">
        <v>0</v>
      </c>
      <c r="I15" s="92">
        <v>0</v>
      </c>
      <c r="J15" s="93">
        <v>0</v>
      </c>
      <c r="K15" s="70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</row>
    <row r="16" spans="1:83" ht="45.75" customHeight="1">
      <c r="A16" s="44"/>
      <c r="B16" s="32"/>
      <c r="C16" s="125"/>
      <c r="D16" s="57" t="s">
        <v>37</v>
      </c>
      <c r="E16" s="92">
        <v>718113.98</v>
      </c>
      <c r="F16" s="92">
        <v>711602.18</v>
      </c>
      <c r="G16" s="93">
        <v>711602.18</v>
      </c>
      <c r="H16" s="92">
        <v>0</v>
      </c>
      <c r="I16" s="92">
        <v>0</v>
      </c>
      <c r="J16" s="93">
        <v>0</v>
      </c>
      <c r="K16" s="70" t="s">
        <v>197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</row>
    <row r="17" spans="1:83" s="6" customFormat="1" ht="73.5" customHeight="1">
      <c r="A17" s="47" t="s">
        <v>34</v>
      </c>
      <c r="B17" s="29" t="s">
        <v>185</v>
      </c>
      <c r="C17" s="80">
        <v>5600001</v>
      </c>
      <c r="D17" s="59"/>
      <c r="E17" s="94">
        <f aca="true" t="shared" si="3" ref="E17:J17">SUM(E18:E19)</f>
        <v>0</v>
      </c>
      <c r="F17" s="94">
        <f t="shared" si="3"/>
        <v>0</v>
      </c>
      <c r="G17" s="94">
        <f t="shared" si="3"/>
        <v>0</v>
      </c>
      <c r="H17" s="94">
        <f t="shared" si="3"/>
        <v>619300</v>
      </c>
      <c r="I17" s="94">
        <f t="shared" si="3"/>
        <v>619300</v>
      </c>
      <c r="J17" s="94">
        <f t="shared" si="3"/>
        <v>619300</v>
      </c>
      <c r="K17" s="72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</row>
    <row r="18" spans="1:83" s="3" customFormat="1" ht="43.5" customHeight="1">
      <c r="A18" s="42"/>
      <c r="B18" s="48" t="s">
        <v>5</v>
      </c>
      <c r="C18" s="125"/>
      <c r="D18" s="57" t="s">
        <v>4</v>
      </c>
      <c r="E18" s="92">
        <v>0</v>
      </c>
      <c r="F18" s="92">
        <v>0</v>
      </c>
      <c r="G18" s="93">
        <v>0</v>
      </c>
      <c r="H18" s="92">
        <v>161771.52</v>
      </c>
      <c r="I18" s="92">
        <v>161771.52</v>
      </c>
      <c r="J18" s="93">
        <v>161771.52</v>
      </c>
      <c r="K18" s="70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</row>
    <row r="19" spans="1:83" s="3" customFormat="1" ht="34.5" customHeight="1">
      <c r="A19" s="42"/>
      <c r="B19" s="46" t="s">
        <v>6</v>
      </c>
      <c r="C19" s="125"/>
      <c r="D19" s="57" t="s">
        <v>4</v>
      </c>
      <c r="E19" s="92">
        <v>0</v>
      </c>
      <c r="F19" s="92">
        <v>0</v>
      </c>
      <c r="G19" s="93">
        <v>0</v>
      </c>
      <c r="H19" s="92">
        <v>457528.48</v>
      </c>
      <c r="I19" s="92">
        <v>457528.48</v>
      </c>
      <c r="J19" s="93">
        <v>457528.48</v>
      </c>
      <c r="K19" s="70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</row>
    <row r="20" spans="1:83" s="6" customFormat="1" ht="73.5" customHeight="1">
      <c r="A20" s="47" t="s">
        <v>42</v>
      </c>
      <c r="B20" s="29" t="s">
        <v>40</v>
      </c>
      <c r="C20" s="121" t="s">
        <v>187</v>
      </c>
      <c r="D20" s="59"/>
      <c r="E20" s="75">
        <f aca="true" t="shared" si="4" ref="E20:J20">E21+E27+E29</f>
        <v>2249130.34</v>
      </c>
      <c r="F20" s="75">
        <f t="shared" si="4"/>
        <v>2056008.5899999999</v>
      </c>
      <c r="G20" s="75">
        <f t="shared" si="4"/>
        <v>2056008.5899999999</v>
      </c>
      <c r="H20" s="75">
        <f t="shared" si="4"/>
        <v>16231600</v>
      </c>
      <c r="I20" s="75">
        <f t="shared" si="4"/>
        <v>9450201</v>
      </c>
      <c r="J20" s="75">
        <f t="shared" si="4"/>
        <v>9450201</v>
      </c>
      <c r="K20" s="73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</row>
    <row r="21" spans="1:83" s="3" customFormat="1" ht="45.75" customHeight="1">
      <c r="A21" s="42"/>
      <c r="B21" s="48" t="s">
        <v>5</v>
      </c>
      <c r="C21" s="82"/>
      <c r="D21" s="60"/>
      <c r="E21" s="91">
        <f aca="true" t="shared" si="5" ref="E21:J21">SUM(E22:E26)</f>
        <v>1906341.3399999999</v>
      </c>
      <c r="F21" s="91">
        <f t="shared" si="5"/>
        <v>1906341.3399999999</v>
      </c>
      <c r="G21" s="91">
        <f t="shared" si="5"/>
        <v>1906341.3399999999</v>
      </c>
      <c r="H21" s="91">
        <f t="shared" si="5"/>
        <v>0</v>
      </c>
      <c r="I21" s="91">
        <f t="shared" si="5"/>
        <v>0</v>
      </c>
      <c r="J21" s="91">
        <f t="shared" si="5"/>
        <v>0</v>
      </c>
      <c r="K21" s="70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</row>
    <row r="22" spans="1:83" ht="69" customHeight="1">
      <c r="A22" s="44"/>
      <c r="B22" s="30"/>
      <c r="C22" s="127"/>
      <c r="D22" s="57" t="s">
        <v>25</v>
      </c>
      <c r="E22" s="95">
        <v>500102</v>
      </c>
      <c r="F22" s="95">
        <v>500102</v>
      </c>
      <c r="G22" s="93">
        <v>500102</v>
      </c>
      <c r="H22" s="95">
        <v>0</v>
      </c>
      <c r="I22" s="95"/>
      <c r="J22" s="93">
        <v>0</v>
      </c>
      <c r="K22" s="70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</row>
    <row r="23" spans="1:83" ht="80.25" customHeight="1">
      <c r="A23" s="44"/>
      <c r="B23" s="49"/>
      <c r="C23" s="127"/>
      <c r="D23" s="57" t="s">
        <v>41</v>
      </c>
      <c r="E23" s="93">
        <v>1374266.64</v>
      </c>
      <c r="F23" s="93">
        <v>1374266.64</v>
      </c>
      <c r="G23" s="93">
        <v>1374266.64</v>
      </c>
      <c r="H23" s="93">
        <v>0</v>
      </c>
      <c r="I23" s="93"/>
      <c r="J23" s="93">
        <v>0</v>
      </c>
      <c r="K23" s="70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</row>
    <row r="24" spans="1:83" ht="83.25" customHeight="1">
      <c r="A24" s="44"/>
      <c r="B24" s="49"/>
      <c r="C24" s="127"/>
      <c r="D24" s="57" t="s">
        <v>26</v>
      </c>
      <c r="E24" s="93">
        <v>18457.7</v>
      </c>
      <c r="F24" s="93">
        <v>18457.7</v>
      </c>
      <c r="G24" s="93">
        <v>18457.7</v>
      </c>
      <c r="H24" s="93">
        <v>0</v>
      </c>
      <c r="I24" s="93"/>
      <c r="J24" s="93">
        <v>0</v>
      </c>
      <c r="K24" s="70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</row>
    <row r="25" spans="1:83" ht="170.25" customHeight="1">
      <c r="A25" s="44"/>
      <c r="B25" s="49"/>
      <c r="C25" s="127"/>
      <c r="D25" s="57" t="s">
        <v>94</v>
      </c>
      <c r="E25" s="93">
        <v>4515</v>
      </c>
      <c r="F25" s="93">
        <v>4515</v>
      </c>
      <c r="G25" s="93">
        <v>4515</v>
      </c>
      <c r="H25" s="93">
        <v>0</v>
      </c>
      <c r="I25" s="93">
        <v>0</v>
      </c>
      <c r="J25" s="93">
        <v>0</v>
      </c>
      <c r="K25" s="70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</row>
    <row r="26" spans="1:83" ht="51.75">
      <c r="A26" s="44"/>
      <c r="B26" s="49"/>
      <c r="C26" s="127"/>
      <c r="D26" s="57" t="s">
        <v>27</v>
      </c>
      <c r="E26" s="93">
        <v>9000</v>
      </c>
      <c r="F26" s="93">
        <v>9000</v>
      </c>
      <c r="G26" s="93">
        <v>9000</v>
      </c>
      <c r="H26" s="93">
        <v>0</v>
      </c>
      <c r="I26" s="93"/>
      <c r="J26" s="93">
        <v>0</v>
      </c>
      <c r="K26" s="70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</row>
    <row r="27" spans="1:83" ht="66.75" customHeight="1">
      <c r="A27" s="44"/>
      <c r="B27" s="48" t="s">
        <v>95</v>
      </c>
      <c r="C27" s="127"/>
      <c r="D27" s="57"/>
      <c r="E27" s="91">
        <f aca="true" t="shared" si="6" ref="E27:J27">SUM(E28)</f>
        <v>273090</v>
      </c>
      <c r="F27" s="91">
        <f t="shared" si="6"/>
        <v>79968.25</v>
      </c>
      <c r="G27" s="91">
        <f t="shared" si="6"/>
        <v>79968.25</v>
      </c>
      <c r="H27" s="91">
        <f t="shared" si="6"/>
        <v>9261700</v>
      </c>
      <c r="I27" s="91">
        <f t="shared" si="6"/>
        <v>2550000</v>
      </c>
      <c r="J27" s="91">
        <f t="shared" si="6"/>
        <v>2550000</v>
      </c>
      <c r="K27" s="70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</row>
    <row r="28" spans="1:83" ht="77.25">
      <c r="A28" s="44"/>
      <c r="B28" s="48"/>
      <c r="C28" s="127"/>
      <c r="D28" s="57" t="s">
        <v>96</v>
      </c>
      <c r="E28" s="93">
        <v>273090</v>
      </c>
      <c r="F28" s="93">
        <v>79968.25</v>
      </c>
      <c r="G28" s="93">
        <v>79968.25</v>
      </c>
      <c r="H28" s="93">
        <v>9261700</v>
      </c>
      <c r="I28" s="93">
        <v>2550000</v>
      </c>
      <c r="J28" s="93">
        <v>2550000</v>
      </c>
      <c r="K28" s="135" t="s">
        <v>199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</row>
    <row r="29" spans="1:83" ht="75" customHeight="1">
      <c r="A29" s="44"/>
      <c r="B29" s="48" t="s">
        <v>17</v>
      </c>
      <c r="C29" s="127"/>
      <c r="D29" s="57"/>
      <c r="E29" s="91">
        <f aca="true" t="shared" si="7" ref="E29:J29">SUM(E30)</f>
        <v>69699</v>
      </c>
      <c r="F29" s="91">
        <f t="shared" si="7"/>
        <v>69699</v>
      </c>
      <c r="G29" s="91">
        <f t="shared" si="7"/>
        <v>69699</v>
      </c>
      <c r="H29" s="91">
        <f t="shared" si="7"/>
        <v>6969900</v>
      </c>
      <c r="I29" s="91">
        <f t="shared" si="7"/>
        <v>6900201</v>
      </c>
      <c r="J29" s="91">
        <f t="shared" si="7"/>
        <v>6900201</v>
      </c>
      <c r="K29" s="70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</row>
    <row r="30" spans="1:83" ht="52.5" customHeight="1">
      <c r="A30" s="44"/>
      <c r="B30" s="49"/>
      <c r="C30" s="127"/>
      <c r="D30" s="57" t="s">
        <v>97</v>
      </c>
      <c r="E30" s="93">
        <v>69699</v>
      </c>
      <c r="F30" s="93">
        <v>69699</v>
      </c>
      <c r="G30" s="93">
        <v>69699</v>
      </c>
      <c r="H30" s="93">
        <v>6969900</v>
      </c>
      <c r="I30" s="93">
        <v>6900201</v>
      </c>
      <c r="J30" s="93">
        <v>6900201</v>
      </c>
      <c r="K30" s="70" t="s">
        <v>197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</row>
    <row r="31" spans="1:83" s="6" customFormat="1" ht="60" customHeight="1">
      <c r="A31" s="47" t="s">
        <v>150</v>
      </c>
      <c r="B31" s="50" t="s">
        <v>68</v>
      </c>
      <c r="C31" s="80">
        <v>7950200</v>
      </c>
      <c r="D31" s="59"/>
      <c r="E31" s="75">
        <f>E32+E48+E46</f>
        <v>2719189.6399999997</v>
      </c>
      <c r="F31" s="75">
        <f>F32+F48+F46</f>
        <v>2719087.7399999998</v>
      </c>
      <c r="G31" s="75">
        <f>G32+G48+G46</f>
        <v>2719087.7399999998</v>
      </c>
      <c r="H31" s="75">
        <f>H32+H48</f>
        <v>0</v>
      </c>
      <c r="I31" s="75">
        <f>I32+I48</f>
        <v>0</v>
      </c>
      <c r="J31" s="75">
        <f>J32+J48</f>
        <v>0</v>
      </c>
      <c r="K31" s="72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</row>
    <row r="32" spans="1:83" s="4" customFormat="1" ht="30">
      <c r="A32" s="51"/>
      <c r="B32" s="48" t="s">
        <v>7</v>
      </c>
      <c r="C32" s="82"/>
      <c r="D32" s="61"/>
      <c r="E32" s="91">
        <f aca="true" t="shared" si="8" ref="E32:J32">SUM(E33:E45)</f>
        <v>1230031</v>
      </c>
      <c r="F32" s="91">
        <f t="shared" si="8"/>
        <v>1229929.1</v>
      </c>
      <c r="G32" s="91">
        <f t="shared" si="8"/>
        <v>1229929.1</v>
      </c>
      <c r="H32" s="91">
        <f t="shared" si="8"/>
        <v>0</v>
      </c>
      <c r="I32" s="91">
        <f t="shared" si="8"/>
        <v>0</v>
      </c>
      <c r="J32" s="91">
        <f t="shared" si="8"/>
        <v>0</v>
      </c>
      <c r="K32" s="74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</row>
    <row r="33" spans="1:83" ht="64.5">
      <c r="A33" s="44"/>
      <c r="B33" s="30"/>
      <c r="C33" s="127"/>
      <c r="D33" s="57" t="s">
        <v>8</v>
      </c>
      <c r="E33" s="93">
        <v>25800</v>
      </c>
      <c r="F33" s="93">
        <v>25800</v>
      </c>
      <c r="G33" s="93">
        <v>25800</v>
      </c>
      <c r="H33" s="93">
        <v>0</v>
      </c>
      <c r="I33" s="93"/>
      <c r="J33" s="93">
        <v>0</v>
      </c>
      <c r="K33" s="70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</row>
    <row r="34" spans="1:83" ht="79.5" customHeight="1">
      <c r="A34" s="44"/>
      <c r="B34" s="52"/>
      <c r="C34" s="127"/>
      <c r="D34" s="57" t="s">
        <v>9</v>
      </c>
      <c r="E34" s="93">
        <v>25800</v>
      </c>
      <c r="F34" s="93">
        <v>25800</v>
      </c>
      <c r="G34" s="93">
        <v>25800</v>
      </c>
      <c r="H34" s="93">
        <v>0</v>
      </c>
      <c r="I34" s="93"/>
      <c r="J34" s="93">
        <v>0</v>
      </c>
      <c r="K34" s="70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</row>
    <row r="35" spans="1:83" ht="66" customHeight="1">
      <c r="A35" s="44"/>
      <c r="B35" s="52"/>
      <c r="C35" s="127"/>
      <c r="D35" s="57" t="s">
        <v>10</v>
      </c>
      <c r="E35" s="93">
        <v>25800</v>
      </c>
      <c r="F35" s="93">
        <v>25800</v>
      </c>
      <c r="G35" s="93">
        <v>25800</v>
      </c>
      <c r="H35" s="93">
        <v>0</v>
      </c>
      <c r="I35" s="93"/>
      <c r="J35" s="93">
        <v>0</v>
      </c>
      <c r="K35" s="70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</row>
    <row r="36" spans="1:83" ht="90">
      <c r="A36" s="44"/>
      <c r="B36" s="52"/>
      <c r="C36" s="125"/>
      <c r="D36" s="57" t="s">
        <v>11</v>
      </c>
      <c r="E36" s="92">
        <v>33470</v>
      </c>
      <c r="F36" s="92">
        <v>33469.6</v>
      </c>
      <c r="G36" s="93">
        <v>33469.6</v>
      </c>
      <c r="H36" s="92">
        <v>0</v>
      </c>
      <c r="I36" s="92"/>
      <c r="J36" s="93">
        <v>0</v>
      </c>
      <c r="K36" s="70" t="s">
        <v>197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</row>
    <row r="37" spans="1:83" ht="76.5" customHeight="1">
      <c r="A37" s="44"/>
      <c r="B37" s="52"/>
      <c r="C37" s="125"/>
      <c r="D37" s="57" t="s">
        <v>20</v>
      </c>
      <c r="E37" s="92">
        <v>43420</v>
      </c>
      <c r="F37" s="92">
        <v>43420</v>
      </c>
      <c r="G37" s="93">
        <v>43420</v>
      </c>
      <c r="H37" s="92">
        <v>0</v>
      </c>
      <c r="I37" s="92"/>
      <c r="J37" s="93">
        <v>0</v>
      </c>
      <c r="K37" s="70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</row>
    <row r="38" spans="1:83" ht="95.25" customHeight="1">
      <c r="A38" s="44"/>
      <c r="B38" s="52"/>
      <c r="C38" s="125"/>
      <c r="D38" s="57" t="s">
        <v>52</v>
      </c>
      <c r="E38" s="92">
        <v>18600</v>
      </c>
      <c r="F38" s="92">
        <v>18600</v>
      </c>
      <c r="G38" s="93">
        <v>18600</v>
      </c>
      <c r="H38" s="92">
        <v>0</v>
      </c>
      <c r="I38" s="92"/>
      <c r="J38" s="93">
        <v>0</v>
      </c>
      <c r="K38" s="70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</row>
    <row r="39" spans="1:83" ht="77.25">
      <c r="A39" s="44"/>
      <c r="B39" s="52"/>
      <c r="C39" s="125"/>
      <c r="D39" s="57" t="s">
        <v>200</v>
      </c>
      <c r="E39" s="92">
        <v>17000</v>
      </c>
      <c r="F39" s="92">
        <v>17000</v>
      </c>
      <c r="G39" s="93">
        <v>17000</v>
      </c>
      <c r="H39" s="92">
        <v>0</v>
      </c>
      <c r="I39" s="92"/>
      <c r="J39" s="93">
        <v>0</v>
      </c>
      <c r="K39" s="70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</row>
    <row r="40" spans="1:83" ht="64.5">
      <c r="A40" s="44"/>
      <c r="B40" s="52"/>
      <c r="C40" s="125"/>
      <c r="D40" s="57" t="s">
        <v>12</v>
      </c>
      <c r="E40" s="92">
        <v>43000</v>
      </c>
      <c r="F40" s="92">
        <v>43000</v>
      </c>
      <c r="G40" s="93">
        <v>43000</v>
      </c>
      <c r="H40" s="92">
        <v>0</v>
      </c>
      <c r="I40" s="92"/>
      <c r="J40" s="93">
        <v>0</v>
      </c>
      <c r="K40" s="70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</row>
    <row r="41" spans="1:83" ht="75.75" customHeight="1">
      <c r="A41" s="44"/>
      <c r="B41" s="52"/>
      <c r="C41" s="125"/>
      <c r="D41" s="57" t="s">
        <v>53</v>
      </c>
      <c r="E41" s="92">
        <v>331200</v>
      </c>
      <c r="F41" s="92">
        <v>331200</v>
      </c>
      <c r="G41" s="93">
        <v>331200</v>
      </c>
      <c r="H41" s="92">
        <v>0</v>
      </c>
      <c r="I41" s="92"/>
      <c r="J41" s="93">
        <v>0</v>
      </c>
      <c r="K41" s="70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</row>
    <row r="42" spans="1:83" ht="102.75">
      <c r="A42" s="44"/>
      <c r="B42" s="52"/>
      <c r="C42" s="125"/>
      <c r="D42" s="57" t="s">
        <v>13</v>
      </c>
      <c r="E42" s="92">
        <v>504692</v>
      </c>
      <c r="F42" s="92">
        <v>504692</v>
      </c>
      <c r="G42" s="93">
        <v>504692</v>
      </c>
      <c r="H42" s="92">
        <v>0</v>
      </c>
      <c r="I42" s="92"/>
      <c r="J42" s="93">
        <v>0</v>
      </c>
      <c r="K42" s="70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</row>
    <row r="43" spans="1:83" ht="64.5">
      <c r="A43" s="44"/>
      <c r="B43" s="52"/>
      <c r="C43" s="125"/>
      <c r="D43" s="57" t="s">
        <v>54</v>
      </c>
      <c r="E43" s="92">
        <v>6450</v>
      </c>
      <c r="F43" s="92">
        <v>6450</v>
      </c>
      <c r="G43" s="93">
        <v>6450</v>
      </c>
      <c r="H43" s="92">
        <v>0</v>
      </c>
      <c r="I43" s="92"/>
      <c r="J43" s="93">
        <v>0</v>
      </c>
      <c r="K43" s="70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</row>
    <row r="44" spans="1:83" ht="109.5" customHeight="1">
      <c r="A44" s="44"/>
      <c r="B44" s="52"/>
      <c r="C44" s="125"/>
      <c r="D44" s="57" t="s">
        <v>98</v>
      </c>
      <c r="E44" s="92">
        <v>100000</v>
      </c>
      <c r="F44" s="92">
        <v>99898.5</v>
      </c>
      <c r="G44" s="93">
        <v>99898.5</v>
      </c>
      <c r="H44" s="92">
        <v>0</v>
      </c>
      <c r="I44" s="92"/>
      <c r="J44" s="93">
        <v>0</v>
      </c>
      <c r="K44" s="70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</row>
    <row r="45" spans="1:83" ht="108.75" customHeight="1">
      <c r="A45" s="44"/>
      <c r="B45" s="52"/>
      <c r="C45" s="125"/>
      <c r="D45" s="57" t="s">
        <v>55</v>
      </c>
      <c r="E45" s="92">
        <v>54799</v>
      </c>
      <c r="F45" s="92">
        <v>54799</v>
      </c>
      <c r="G45" s="93">
        <v>54799</v>
      </c>
      <c r="H45" s="92">
        <v>0</v>
      </c>
      <c r="I45" s="92"/>
      <c r="J45" s="93">
        <v>0</v>
      </c>
      <c r="K45" s="70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</row>
    <row r="46" spans="1:83" ht="51.75" customHeight="1">
      <c r="A46" s="44"/>
      <c r="B46" s="48" t="s">
        <v>5</v>
      </c>
      <c r="C46" s="125"/>
      <c r="D46" s="57"/>
      <c r="E46" s="90">
        <f aca="true" t="shared" si="9" ref="E46:J46">SUM(E47)</f>
        <v>51004.8</v>
      </c>
      <c r="F46" s="90">
        <f t="shared" si="9"/>
        <v>51004.8</v>
      </c>
      <c r="G46" s="90">
        <f t="shared" si="9"/>
        <v>51004.8</v>
      </c>
      <c r="H46" s="90">
        <f t="shared" si="9"/>
        <v>0</v>
      </c>
      <c r="I46" s="90">
        <f t="shared" si="9"/>
        <v>0</v>
      </c>
      <c r="J46" s="90">
        <f t="shared" si="9"/>
        <v>0</v>
      </c>
      <c r="K46" s="70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</row>
    <row r="47" spans="1:83" ht="135" customHeight="1">
      <c r="A47" s="44"/>
      <c r="B47" s="52"/>
      <c r="C47" s="125"/>
      <c r="D47" s="57" t="s">
        <v>201</v>
      </c>
      <c r="E47" s="92">
        <v>51004.8</v>
      </c>
      <c r="F47" s="92">
        <v>51004.8</v>
      </c>
      <c r="G47" s="92">
        <v>51004.8</v>
      </c>
      <c r="H47" s="92">
        <v>0</v>
      </c>
      <c r="I47" s="92"/>
      <c r="J47" s="92">
        <v>0</v>
      </c>
      <c r="K47" s="70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</row>
    <row r="48" spans="1:83" ht="75.75" customHeight="1">
      <c r="A48" s="44"/>
      <c r="B48" s="43" t="s">
        <v>149</v>
      </c>
      <c r="C48" s="125"/>
      <c r="D48" s="57"/>
      <c r="E48" s="90">
        <f aca="true" t="shared" si="10" ref="E48:J48">SUM(E49:E50)</f>
        <v>1438153.8399999999</v>
      </c>
      <c r="F48" s="90">
        <f t="shared" si="10"/>
        <v>1438153.8399999999</v>
      </c>
      <c r="G48" s="90">
        <f t="shared" si="10"/>
        <v>1438153.8399999999</v>
      </c>
      <c r="H48" s="90">
        <f t="shared" si="10"/>
        <v>0</v>
      </c>
      <c r="I48" s="90">
        <f t="shared" si="10"/>
        <v>0</v>
      </c>
      <c r="J48" s="90">
        <f t="shared" si="10"/>
        <v>0</v>
      </c>
      <c r="K48" s="70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</row>
    <row r="49" spans="1:83" ht="77.25">
      <c r="A49" s="44"/>
      <c r="B49" s="52"/>
      <c r="C49" s="125"/>
      <c r="D49" s="57" t="s">
        <v>56</v>
      </c>
      <c r="E49" s="92">
        <v>899438.4</v>
      </c>
      <c r="F49" s="92">
        <v>899438.4</v>
      </c>
      <c r="G49" s="92">
        <v>899438.4</v>
      </c>
      <c r="H49" s="92">
        <v>0</v>
      </c>
      <c r="I49" s="92"/>
      <c r="J49" s="92">
        <v>0</v>
      </c>
      <c r="K49" s="70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</row>
    <row r="50" spans="1:83" ht="90">
      <c r="A50" s="44"/>
      <c r="B50" s="52"/>
      <c r="C50" s="125"/>
      <c r="D50" s="57" t="s">
        <v>99</v>
      </c>
      <c r="E50" s="92">
        <v>538715.44</v>
      </c>
      <c r="F50" s="92">
        <v>538715.44</v>
      </c>
      <c r="G50" s="92">
        <v>538715.44</v>
      </c>
      <c r="H50" s="92">
        <v>0</v>
      </c>
      <c r="I50" s="92"/>
      <c r="J50" s="92">
        <v>0</v>
      </c>
      <c r="K50" s="70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</row>
    <row r="51" spans="1:83" s="6" customFormat="1" ht="102.75" customHeight="1">
      <c r="A51" s="47" t="s">
        <v>151</v>
      </c>
      <c r="B51" s="50" t="s">
        <v>69</v>
      </c>
      <c r="C51" s="81" t="s">
        <v>102</v>
      </c>
      <c r="D51" s="59"/>
      <c r="E51" s="94">
        <f aca="true" t="shared" si="11" ref="E51:J51">SUM(E52+E55)</f>
        <v>841546.26</v>
      </c>
      <c r="F51" s="94">
        <f t="shared" si="11"/>
        <v>841546.26</v>
      </c>
      <c r="G51" s="94">
        <f t="shared" si="11"/>
        <v>841546.26</v>
      </c>
      <c r="H51" s="94">
        <f t="shared" si="11"/>
        <v>2277000</v>
      </c>
      <c r="I51" s="94">
        <f t="shared" si="11"/>
        <v>2277000</v>
      </c>
      <c r="J51" s="94">
        <f t="shared" si="11"/>
        <v>2277000</v>
      </c>
      <c r="K51" s="75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</row>
    <row r="52" spans="1:83" s="6" customFormat="1" ht="21" customHeight="1">
      <c r="A52" s="47"/>
      <c r="B52" s="48" t="s">
        <v>6</v>
      </c>
      <c r="C52" s="107"/>
      <c r="D52" s="108"/>
      <c r="E52" s="109">
        <f aca="true" t="shared" si="12" ref="E52:J52">SUM(E53:E54)</f>
        <v>805184.24</v>
      </c>
      <c r="F52" s="109">
        <f t="shared" si="12"/>
        <v>805184.24</v>
      </c>
      <c r="G52" s="109">
        <f t="shared" si="12"/>
        <v>805184.24</v>
      </c>
      <c r="H52" s="109">
        <f t="shared" si="12"/>
        <v>2180553.3</v>
      </c>
      <c r="I52" s="109">
        <f t="shared" si="12"/>
        <v>2180553.3</v>
      </c>
      <c r="J52" s="109">
        <f t="shared" si="12"/>
        <v>2180553.3</v>
      </c>
      <c r="K52" s="110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</row>
    <row r="53" spans="1:83" s="6" customFormat="1" ht="77.25">
      <c r="A53" s="47"/>
      <c r="B53" s="48"/>
      <c r="C53" s="84"/>
      <c r="D53" s="57" t="s">
        <v>100</v>
      </c>
      <c r="E53" s="92">
        <v>452579.96</v>
      </c>
      <c r="F53" s="92">
        <v>452579.96</v>
      </c>
      <c r="G53" s="92">
        <v>452579.96</v>
      </c>
      <c r="H53" s="92">
        <v>2180553.3</v>
      </c>
      <c r="I53" s="92">
        <v>2180553.3</v>
      </c>
      <c r="J53" s="92">
        <v>2180553.3</v>
      </c>
      <c r="K53" s="70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</row>
    <row r="54" spans="1:83" s="6" customFormat="1" ht="42.75" customHeight="1">
      <c r="A54" s="47"/>
      <c r="B54" s="48"/>
      <c r="C54" s="84"/>
      <c r="D54" s="57" t="s">
        <v>101</v>
      </c>
      <c r="E54" s="92">
        <v>352604.28</v>
      </c>
      <c r="F54" s="92">
        <v>352604.28</v>
      </c>
      <c r="G54" s="92">
        <v>352604.28</v>
      </c>
      <c r="H54" s="92">
        <v>0</v>
      </c>
      <c r="I54" s="92">
        <v>0</v>
      </c>
      <c r="J54" s="92">
        <v>0</v>
      </c>
      <c r="K54" s="70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</row>
    <row r="55" spans="1:83" s="6" customFormat="1" ht="42.75" customHeight="1">
      <c r="A55" s="47"/>
      <c r="B55" s="48" t="s">
        <v>5</v>
      </c>
      <c r="C55" s="84"/>
      <c r="D55" s="57"/>
      <c r="E55" s="99">
        <f aca="true" t="shared" si="13" ref="E55:J55">SUM(E56:E57)</f>
        <v>36362.020000000004</v>
      </c>
      <c r="F55" s="99">
        <f t="shared" si="13"/>
        <v>36362.020000000004</v>
      </c>
      <c r="G55" s="99">
        <f t="shared" si="13"/>
        <v>36362.020000000004</v>
      </c>
      <c r="H55" s="99">
        <f t="shared" si="13"/>
        <v>96446.7</v>
      </c>
      <c r="I55" s="99">
        <f t="shared" si="13"/>
        <v>96446.7</v>
      </c>
      <c r="J55" s="99">
        <f t="shared" si="13"/>
        <v>96446.7</v>
      </c>
      <c r="K55" s="70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</row>
    <row r="56" spans="1:83" s="6" customFormat="1" ht="77.25">
      <c r="A56" s="47"/>
      <c r="B56" s="48"/>
      <c r="C56" s="84"/>
      <c r="D56" s="57" t="s">
        <v>100</v>
      </c>
      <c r="E56" s="92">
        <v>11966.3</v>
      </c>
      <c r="F56" s="92">
        <v>11966.3</v>
      </c>
      <c r="G56" s="92">
        <v>11966.3</v>
      </c>
      <c r="H56" s="92">
        <v>96446.7</v>
      </c>
      <c r="I56" s="92">
        <v>96446.7</v>
      </c>
      <c r="J56" s="92">
        <v>96446.7</v>
      </c>
      <c r="K56" s="70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</row>
    <row r="57" spans="1:83" s="6" customFormat="1" ht="51.75">
      <c r="A57" s="47"/>
      <c r="B57" s="48"/>
      <c r="C57" s="84"/>
      <c r="D57" s="57" t="s">
        <v>101</v>
      </c>
      <c r="E57" s="92">
        <v>24395.72</v>
      </c>
      <c r="F57" s="92">
        <v>24395.72</v>
      </c>
      <c r="G57" s="92">
        <v>24395.72</v>
      </c>
      <c r="H57" s="92">
        <v>0</v>
      </c>
      <c r="I57" s="92">
        <v>0</v>
      </c>
      <c r="J57" s="92">
        <v>0</v>
      </c>
      <c r="K57" s="70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</row>
    <row r="58" spans="1:83" s="6" customFormat="1" ht="101.25" customHeight="1">
      <c r="A58" s="111" t="s">
        <v>152</v>
      </c>
      <c r="B58" s="50" t="s">
        <v>186</v>
      </c>
      <c r="C58" s="83" t="s">
        <v>103</v>
      </c>
      <c r="D58" s="59"/>
      <c r="E58" s="94">
        <f aca="true" t="shared" si="14" ref="E58:J58">E59</f>
        <v>8760240</v>
      </c>
      <c r="F58" s="94">
        <f t="shared" si="14"/>
        <v>6483666.890000001</v>
      </c>
      <c r="G58" s="94">
        <f t="shared" si="14"/>
        <v>6483666.890000001</v>
      </c>
      <c r="H58" s="94">
        <f t="shared" si="14"/>
        <v>156519000</v>
      </c>
      <c r="I58" s="94">
        <f t="shared" si="14"/>
        <v>108332455.43</v>
      </c>
      <c r="J58" s="94">
        <f t="shared" si="14"/>
        <v>108332455.43</v>
      </c>
      <c r="K58" s="29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</row>
    <row r="59" spans="1:83" ht="75">
      <c r="A59" s="44"/>
      <c r="B59" s="43" t="s">
        <v>104</v>
      </c>
      <c r="C59" s="125"/>
      <c r="D59" s="57"/>
      <c r="E59" s="90">
        <f aca="true" t="shared" si="15" ref="E59:J59">E60+E61</f>
        <v>8760240</v>
      </c>
      <c r="F59" s="90">
        <f t="shared" si="15"/>
        <v>6483666.890000001</v>
      </c>
      <c r="G59" s="90">
        <f t="shared" si="15"/>
        <v>6483666.890000001</v>
      </c>
      <c r="H59" s="90">
        <f t="shared" si="15"/>
        <v>156519000</v>
      </c>
      <c r="I59" s="90">
        <f t="shared" si="15"/>
        <v>108332455.43</v>
      </c>
      <c r="J59" s="90">
        <f t="shared" si="15"/>
        <v>108332455.43</v>
      </c>
      <c r="K59" s="112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</row>
    <row r="60" spans="1:83" ht="77.25">
      <c r="A60" s="44" t="s">
        <v>153</v>
      </c>
      <c r="B60" s="53" t="s">
        <v>22</v>
      </c>
      <c r="C60" s="86"/>
      <c r="D60" s="57" t="s">
        <v>23</v>
      </c>
      <c r="E60" s="92">
        <v>2178800</v>
      </c>
      <c r="F60" s="93">
        <v>1594265.24</v>
      </c>
      <c r="G60" s="93">
        <v>1594265.24</v>
      </c>
      <c r="H60" s="92">
        <v>38923000</v>
      </c>
      <c r="I60" s="93">
        <v>28486210.98</v>
      </c>
      <c r="J60" s="93">
        <v>28486210.98</v>
      </c>
      <c r="K60" s="135" t="s">
        <v>199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</row>
    <row r="61" spans="1:83" ht="77.25">
      <c r="A61" s="44" t="s">
        <v>154</v>
      </c>
      <c r="B61" s="113" t="s">
        <v>105</v>
      </c>
      <c r="C61" s="86"/>
      <c r="D61" s="57" t="s">
        <v>23</v>
      </c>
      <c r="E61" s="92">
        <v>6581440</v>
      </c>
      <c r="F61" s="92">
        <v>4889401.65</v>
      </c>
      <c r="G61" s="92">
        <v>4889401.65</v>
      </c>
      <c r="H61" s="92">
        <v>117596000</v>
      </c>
      <c r="I61" s="92">
        <v>79846244.45</v>
      </c>
      <c r="J61" s="92">
        <v>79846244.45</v>
      </c>
      <c r="K61" s="135" t="s">
        <v>199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</row>
    <row r="62" spans="1:83" s="6" customFormat="1" ht="57.75">
      <c r="A62" s="111" t="s">
        <v>155</v>
      </c>
      <c r="B62" s="50" t="s">
        <v>33</v>
      </c>
      <c r="C62" s="122" t="s">
        <v>106</v>
      </c>
      <c r="D62" s="64"/>
      <c r="E62" s="94">
        <f aca="true" t="shared" si="16" ref="E62:J62">E63</f>
        <v>77400</v>
      </c>
      <c r="F62" s="94">
        <f t="shared" si="16"/>
        <v>77400</v>
      </c>
      <c r="G62" s="94">
        <f t="shared" si="16"/>
        <v>77400</v>
      </c>
      <c r="H62" s="94">
        <f t="shared" si="16"/>
        <v>729000</v>
      </c>
      <c r="I62" s="94">
        <f t="shared" si="16"/>
        <v>729000</v>
      </c>
      <c r="J62" s="94">
        <f t="shared" si="16"/>
        <v>729000</v>
      </c>
      <c r="K62" s="72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</row>
    <row r="63" spans="1:83" s="6" customFormat="1" ht="45">
      <c r="A63" s="111"/>
      <c r="B63" s="48" t="s">
        <v>5</v>
      </c>
      <c r="C63" s="86"/>
      <c r="D63" s="65"/>
      <c r="E63" s="100">
        <f aca="true" t="shared" si="17" ref="E63:J63">SUM(E64)</f>
        <v>77400</v>
      </c>
      <c r="F63" s="100">
        <f t="shared" si="17"/>
        <v>77400</v>
      </c>
      <c r="G63" s="100">
        <f t="shared" si="17"/>
        <v>77400</v>
      </c>
      <c r="H63" s="100">
        <f t="shared" si="17"/>
        <v>729000</v>
      </c>
      <c r="I63" s="100">
        <f t="shared" si="17"/>
        <v>729000</v>
      </c>
      <c r="J63" s="100">
        <f t="shared" si="17"/>
        <v>729000</v>
      </c>
      <c r="K63" s="70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</row>
    <row r="64" spans="1:83" s="6" customFormat="1" ht="39">
      <c r="A64" s="47"/>
      <c r="B64" s="48"/>
      <c r="C64" s="128"/>
      <c r="D64" s="65" t="s">
        <v>24</v>
      </c>
      <c r="E64" s="92">
        <v>77400</v>
      </c>
      <c r="F64" s="92">
        <v>77400</v>
      </c>
      <c r="G64" s="92">
        <v>77400</v>
      </c>
      <c r="H64" s="92">
        <v>729000</v>
      </c>
      <c r="I64" s="92">
        <v>729000</v>
      </c>
      <c r="J64" s="92">
        <v>729000</v>
      </c>
      <c r="K64" s="70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</row>
    <row r="65" spans="1:83" s="6" customFormat="1" ht="58.5" customHeight="1">
      <c r="A65" s="47" t="s">
        <v>156</v>
      </c>
      <c r="B65" s="50" t="s">
        <v>188</v>
      </c>
      <c r="C65" s="83" t="s">
        <v>107</v>
      </c>
      <c r="D65" s="59"/>
      <c r="E65" s="94">
        <f aca="true" t="shared" si="18" ref="E65:J65">SUM(E66+E68+E71+E74+E78)</f>
        <v>591513.61</v>
      </c>
      <c r="F65" s="94">
        <f t="shared" si="18"/>
        <v>591513.61</v>
      </c>
      <c r="G65" s="94">
        <f t="shared" si="18"/>
        <v>591513.61</v>
      </c>
      <c r="H65" s="94">
        <f t="shared" si="18"/>
        <v>6219960</v>
      </c>
      <c r="I65" s="94">
        <f t="shared" si="18"/>
        <v>5825671.18</v>
      </c>
      <c r="J65" s="94">
        <f t="shared" si="18"/>
        <v>5825664.03</v>
      </c>
      <c r="K65" s="72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</row>
    <row r="66" spans="1:83" s="3" customFormat="1" ht="30">
      <c r="A66" s="42"/>
      <c r="B66" s="43" t="s">
        <v>7</v>
      </c>
      <c r="C66" s="86"/>
      <c r="D66" s="58"/>
      <c r="E66" s="90">
        <f aca="true" t="shared" si="19" ref="E66:J66">SUM(E67:E67)</f>
        <v>5000</v>
      </c>
      <c r="F66" s="90">
        <f t="shared" si="19"/>
        <v>5000</v>
      </c>
      <c r="G66" s="90">
        <f t="shared" si="19"/>
        <v>5000</v>
      </c>
      <c r="H66" s="90">
        <f t="shared" si="19"/>
        <v>50000</v>
      </c>
      <c r="I66" s="90">
        <f t="shared" si="19"/>
        <v>50000</v>
      </c>
      <c r="J66" s="90">
        <f t="shared" si="19"/>
        <v>50000</v>
      </c>
      <c r="K66" s="71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</row>
    <row r="67" spans="1:83" ht="64.5">
      <c r="A67" s="44"/>
      <c r="B67" s="49"/>
      <c r="C67" s="125"/>
      <c r="D67" s="57" t="s">
        <v>16</v>
      </c>
      <c r="E67" s="92">
        <v>5000</v>
      </c>
      <c r="F67" s="92">
        <v>5000</v>
      </c>
      <c r="G67" s="93">
        <v>5000</v>
      </c>
      <c r="H67" s="92">
        <v>50000</v>
      </c>
      <c r="I67" s="92">
        <v>50000</v>
      </c>
      <c r="J67" s="93">
        <v>50000</v>
      </c>
      <c r="K67" s="70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</row>
    <row r="68" spans="1:83" s="3" customFormat="1" ht="24.75" customHeight="1">
      <c r="A68" s="42"/>
      <c r="B68" s="48" t="s">
        <v>6</v>
      </c>
      <c r="C68" s="86"/>
      <c r="D68" s="58"/>
      <c r="E68" s="90">
        <f aca="true" t="shared" si="20" ref="E68:J68">SUM(E69:E70)</f>
        <v>84000</v>
      </c>
      <c r="F68" s="90">
        <f t="shared" si="20"/>
        <v>84000</v>
      </c>
      <c r="G68" s="91">
        <f t="shared" si="20"/>
        <v>84000</v>
      </c>
      <c r="H68" s="90">
        <f t="shared" si="20"/>
        <v>840000</v>
      </c>
      <c r="I68" s="90">
        <f t="shared" si="20"/>
        <v>840000</v>
      </c>
      <c r="J68" s="91">
        <f t="shared" si="20"/>
        <v>840000</v>
      </c>
      <c r="K68" s="71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</row>
    <row r="69" spans="1:83" ht="141">
      <c r="A69" s="44"/>
      <c r="B69" s="49"/>
      <c r="C69" s="129"/>
      <c r="D69" s="57" t="s">
        <v>57</v>
      </c>
      <c r="E69" s="92">
        <v>79000</v>
      </c>
      <c r="F69" s="92">
        <v>79000</v>
      </c>
      <c r="G69" s="93">
        <v>79000</v>
      </c>
      <c r="H69" s="92">
        <v>790000</v>
      </c>
      <c r="I69" s="92">
        <v>790000</v>
      </c>
      <c r="J69" s="93">
        <v>790000</v>
      </c>
      <c r="K69" s="70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</row>
    <row r="70" spans="1:83" ht="128.25">
      <c r="A70" s="44"/>
      <c r="B70" s="49"/>
      <c r="C70" s="125"/>
      <c r="D70" s="57" t="s">
        <v>58</v>
      </c>
      <c r="E70" s="92">
        <v>5000</v>
      </c>
      <c r="F70" s="92">
        <v>5000</v>
      </c>
      <c r="G70" s="93">
        <v>5000</v>
      </c>
      <c r="H70" s="92">
        <v>50000</v>
      </c>
      <c r="I70" s="92">
        <v>50000</v>
      </c>
      <c r="J70" s="93">
        <v>50000</v>
      </c>
      <c r="K70" s="70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</row>
    <row r="71" spans="1:83" ht="45">
      <c r="A71" s="44"/>
      <c r="B71" s="48" t="s">
        <v>5</v>
      </c>
      <c r="C71" s="125"/>
      <c r="D71" s="57"/>
      <c r="E71" s="90">
        <f aca="true" t="shared" si="21" ref="E71:J71">SUM(E72:E73)</f>
        <v>7014.4</v>
      </c>
      <c r="F71" s="90">
        <f t="shared" si="21"/>
        <v>7014.4</v>
      </c>
      <c r="G71" s="90">
        <f t="shared" si="21"/>
        <v>7014.4</v>
      </c>
      <c r="H71" s="90">
        <f t="shared" si="21"/>
        <v>80000</v>
      </c>
      <c r="I71" s="90">
        <f t="shared" si="21"/>
        <v>68129.6</v>
      </c>
      <c r="J71" s="90">
        <f t="shared" si="21"/>
        <v>68129.6</v>
      </c>
      <c r="K71" s="70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</row>
    <row r="72" spans="1:83" ht="77.25">
      <c r="A72" s="44"/>
      <c r="B72" s="49"/>
      <c r="C72" s="125"/>
      <c r="D72" s="57" t="s">
        <v>113</v>
      </c>
      <c r="E72" s="92">
        <v>5000</v>
      </c>
      <c r="F72" s="92">
        <v>5000</v>
      </c>
      <c r="G72" s="92">
        <v>5000</v>
      </c>
      <c r="H72" s="92">
        <v>50000</v>
      </c>
      <c r="I72" s="92">
        <v>50000</v>
      </c>
      <c r="J72" s="92">
        <v>50000</v>
      </c>
      <c r="K72" s="70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</row>
    <row r="73" spans="1:83" ht="102.75">
      <c r="A73" s="44"/>
      <c r="B73" s="49"/>
      <c r="C73" s="125"/>
      <c r="D73" s="57" t="s">
        <v>114</v>
      </c>
      <c r="E73" s="92">
        <v>2014.4</v>
      </c>
      <c r="F73" s="92">
        <v>2014.4</v>
      </c>
      <c r="G73" s="92">
        <v>2014.4</v>
      </c>
      <c r="H73" s="92">
        <v>30000</v>
      </c>
      <c r="I73" s="92">
        <v>18129.6</v>
      </c>
      <c r="J73" s="92">
        <v>18129.6</v>
      </c>
      <c r="K73" s="70" t="s">
        <v>197</v>
      </c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</row>
    <row r="74" spans="1:83" s="3" customFormat="1" ht="76.5" customHeight="1">
      <c r="A74" s="42"/>
      <c r="B74" s="43" t="s">
        <v>149</v>
      </c>
      <c r="C74" s="130"/>
      <c r="D74" s="58"/>
      <c r="E74" s="90">
        <f aca="true" t="shared" si="22" ref="E74:J74">SUM(E75:E77)</f>
        <v>395389.20999999996</v>
      </c>
      <c r="F74" s="90">
        <f t="shared" si="22"/>
        <v>395389.20999999996</v>
      </c>
      <c r="G74" s="90">
        <f t="shared" si="22"/>
        <v>395389.20999999996</v>
      </c>
      <c r="H74" s="90">
        <f t="shared" si="22"/>
        <v>3963410</v>
      </c>
      <c r="I74" s="90">
        <f t="shared" si="22"/>
        <v>3953906.58</v>
      </c>
      <c r="J74" s="90">
        <f t="shared" si="22"/>
        <v>3953899.43</v>
      </c>
      <c r="K74" s="71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</row>
    <row r="75" spans="1:83" s="3" customFormat="1" ht="77.25">
      <c r="A75" s="42"/>
      <c r="B75" s="43"/>
      <c r="C75" s="130"/>
      <c r="D75" s="57" t="s">
        <v>108</v>
      </c>
      <c r="E75" s="92">
        <v>277730.66</v>
      </c>
      <c r="F75" s="92">
        <v>277730.66</v>
      </c>
      <c r="G75" s="92">
        <v>277730.66</v>
      </c>
      <c r="H75" s="92">
        <v>2777400</v>
      </c>
      <c r="I75" s="92">
        <v>2777311</v>
      </c>
      <c r="J75" s="93">
        <v>2777311</v>
      </c>
      <c r="K75" s="70" t="s">
        <v>197</v>
      </c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</row>
    <row r="76" spans="1:83" s="3" customFormat="1" ht="55.5" customHeight="1">
      <c r="A76" s="42"/>
      <c r="B76" s="43"/>
      <c r="C76" s="130"/>
      <c r="D76" s="57" t="s">
        <v>75</v>
      </c>
      <c r="E76" s="92">
        <v>49162.73</v>
      </c>
      <c r="F76" s="92">
        <v>49162.73</v>
      </c>
      <c r="G76" s="92">
        <v>49162.73</v>
      </c>
      <c r="H76" s="92">
        <v>500000</v>
      </c>
      <c r="I76" s="92">
        <v>491632.19</v>
      </c>
      <c r="J76" s="93">
        <f>491632.19-7.15</f>
        <v>491625.04</v>
      </c>
      <c r="K76" s="70" t="s">
        <v>197</v>
      </c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</row>
    <row r="77" spans="1:83" ht="51.75">
      <c r="A77" s="44"/>
      <c r="B77" s="49"/>
      <c r="C77" s="125"/>
      <c r="D77" s="57" t="s">
        <v>59</v>
      </c>
      <c r="E77" s="92">
        <v>68495.82</v>
      </c>
      <c r="F77" s="92">
        <v>68495.82</v>
      </c>
      <c r="G77" s="92">
        <v>68495.82</v>
      </c>
      <c r="H77" s="92">
        <v>686010</v>
      </c>
      <c r="I77" s="92">
        <v>684963.39</v>
      </c>
      <c r="J77" s="92">
        <v>684963.39</v>
      </c>
      <c r="K77" s="70" t="s">
        <v>197</v>
      </c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</row>
    <row r="78" spans="1:83" ht="75">
      <c r="A78" s="44"/>
      <c r="B78" s="48" t="s">
        <v>17</v>
      </c>
      <c r="C78" s="125"/>
      <c r="D78" s="57"/>
      <c r="E78" s="96">
        <f aca="true" t="shared" si="23" ref="E78:J78">SUM(E79:E83)</f>
        <v>100110</v>
      </c>
      <c r="F78" s="96">
        <f t="shared" si="23"/>
        <v>100110</v>
      </c>
      <c r="G78" s="96">
        <f t="shared" si="23"/>
        <v>100110</v>
      </c>
      <c r="H78" s="96">
        <f t="shared" si="23"/>
        <v>1286550</v>
      </c>
      <c r="I78" s="96">
        <f t="shared" si="23"/>
        <v>913635</v>
      </c>
      <c r="J78" s="96">
        <f t="shared" si="23"/>
        <v>913635</v>
      </c>
      <c r="K78" s="76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</row>
    <row r="79" spans="1:83" ht="26.25">
      <c r="A79" s="44"/>
      <c r="B79" s="48"/>
      <c r="C79" s="125"/>
      <c r="D79" s="57" t="s">
        <v>109</v>
      </c>
      <c r="E79" s="97">
        <v>10000</v>
      </c>
      <c r="F79" s="97">
        <v>10000</v>
      </c>
      <c r="G79" s="97">
        <v>10000</v>
      </c>
      <c r="H79" s="97">
        <v>100000</v>
      </c>
      <c r="I79" s="97">
        <v>100000</v>
      </c>
      <c r="J79" s="97">
        <v>100000</v>
      </c>
      <c r="K79" s="70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</row>
    <row r="80" spans="1:83" ht="123.75" customHeight="1">
      <c r="A80" s="44"/>
      <c r="B80" s="48"/>
      <c r="C80" s="125"/>
      <c r="D80" s="57" t="s">
        <v>110</v>
      </c>
      <c r="E80" s="97">
        <v>29200</v>
      </c>
      <c r="F80" s="97">
        <v>29200</v>
      </c>
      <c r="G80" s="98">
        <v>29200</v>
      </c>
      <c r="H80" s="97">
        <v>292000</v>
      </c>
      <c r="I80" s="97">
        <v>0</v>
      </c>
      <c r="J80" s="98">
        <v>0</v>
      </c>
      <c r="K80" s="135" t="s">
        <v>198</v>
      </c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</row>
    <row r="81" spans="1:83" ht="39">
      <c r="A81" s="44"/>
      <c r="B81" s="48"/>
      <c r="C81" s="125"/>
      <c r="D81" s="57" t="s">
        <v>111</v>
      </c>
      <c r="E81" s="97">
        <v>22728</v>
      </c>
      <c r="F81" s="97">
        <v>22728</v>
      </c>
      <c r="G81" s="98">
        <v>22728</v>
      </c>
      <c r="H81" s="97">
        <v>290000</v>
      </c>
      <c r="I81" s="97">
        <v>227272</v>
      </c>
      <c r="J81" s="98">
        <v>227272</v>
      </c>
      <c r="K81" s="70" t="s">
        <v>197</v>
      </c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</row>
    <row r="82" spans="1:83" ht="39">
      <c r="A82" s="44"/>
      <c r="B82" s="48"/>
      <c r="C82" s="125"/>
      <c r="D82" s="57" t="s">
        <v>115</v>
      </c>
      <c r="E82" s="97">
        <v>0</v>
      </c>
      <c r="F82" s="97">
        <v>0</v>
      </c>
      <c r="G82" s="98">
        <v>0</v>
      </c>
      <c r="H82" s="97">
        <v>204550</v>
      </c>
      <c r="I82" s="97">
        <v>204545</v>
      </c>
      <c r="J82" s="98">
        <v>204545</v>
      </c>
      <c r="K82" s="70" t="s">
        <v>197</v>
      </c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</row>
    <row r="83" spans="1:83" ht="39">
      <c r="A83" s="44"/>
      <c r="B83" s="48"/>
      <c r="C83" s="125"/>
      <c r="D83" s="57" t="s">
        <v>112</v>
      </c>
      <c r="E83" s="92">
        <v>38182</v>
      </c>
      <c r="F83" s="92">
        <v>38182</v>
      </c>
      <c r="G83" s="93">
        <v>38182</v>
      </c>
      <c r="H83" s="92">
        <v>400000</v>
      </c>
      <c r="I83" s="92">
        <v>381818</v>
      </c>
      <c r="J83" s="93">
        <v>381818</v>
      </c>
      <c r="K83" s="70" t="s">
        <v>197</v>
      </c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</row>
    <row r="84" spans="1:83" s="6" customFormat="1" ht="104.25" customHeight="1">
      <c r="A84" s="47" t="s">
        <v>157</v>
      </c>
      <c r="B84" s="50" t="s">
        <v>28</v>
      </c>
      <c r="C84" s="85">
        <v>7951400</v>
      </c>
      <c r="D84" s="59"/>
      <c r="E84" s="94">
        <f aca="true" t="shared" si="24" ref="E84:J84">E85</f>
        <v>20000</v>
      </c>
      <c r="F84" s="94">
        <f t="shared" si="24"/>
        <v>20000</v>
      </c>
      <c r="G84" s="94">
        <f t="shared" si="24"/>
        <v>20000</v>
      </c>
      <c r="H84" s="94">
        <f t="shared" si="24"/>
        <v>0</v>
      </c>
      <c r="I84" s="94">
        <f t="shared" si="24"/>
        <v>0</v>
      </c>
      <c r="J84" s="94">
        <f t="shared" si="24"/>
        <v>0</v>
      </c>
      <c r="K84" s="72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</row>
    <row r="85" spans="1:83" s="3" customFormat="1" ht="30">
      <c r="A85" s="42"/>
      <c r="B85" s="48" t="s">
        <v>7</v>
      </c>
      <c r="C85" s="86"/>
      <c r="D85" s="58"/>
      <c r="E85" s="90">
        <f aca="true" t="shared" si="25" ref="E85:J85">SUM(E86:E86)</f>
        <v>20000</v>
      </c>
      <c r="F85" s="90">
        <f t="shared" si="25"/>
        <v>20000</v>
      </c>
      <c r="G85" s="91">
        <f t="shared" si="25"/>
        <v>20000</v>
      </c>
      <c r="H85" s="90">
        <f t="shared" si="25"/>
        <v>0</v>
      </c>
      <c r="I85" s="90">
        <f t="shared" si="25"/>
        <v>0</v>
      </c>
      <c r="J85" s="91">
        <f t="shared" si="25"/>
        <v>0</v>
      </c>
      <c r="K85" s="71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</row>
    <row r="86" spans="1:83" ht="66" customHeight="1">
      <c r="A86" s="44"/>
      <c r="B86" s="30"/>
      <c r="C86" s="125"/>
      <c r="D86" s="62" t="s">
        <v>29</v>
      </c>
      <c r="E86" s="92">
        <v>20000</v>
      </c>
      <c r="F86" s="92">
        <v>20000</v>
      </c>
      <c r="G86" s="93">
        <v>20000</v>
      </c>
      <c r="H86" s="92">
        <v>0</v>
      </c>
      <c r="I86" s="92">
        <v>0</v>
      </c>
      <c r="J86" s="93">
        <v>0</v>
      </c>
      <c r="K86" s="70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</row>
    <row r="87" spans="1:83" s="6" customFormat="1" ht="101.25" customHeight="1">
      <c r="A87" s="47" t="s">
        <v>158</v>
      </c>
      <c r="B87" s="50" t="s">
        <v>189</v>
      </c>
      <c r="C87" s="83" t="s">
        <v>86</v>
      </c>
      <c r="D87" s="59"/>
      <c r="E87" s="94">
        <f aca="true" t="shared" si="26" ref="E87:J87">SUM(E88)</f>
        <v>305000</v>
      </c>
      <c r="F87" s="94">
        <f t="shared" si="26"/>
        <v>305000</v>
      </c>
      <c r="G87" s="94">
        <f t="shared" si="26"/>
        <v>305000</v>
      </c>
      <c r="H87" s="94">
        <f t="shared" si="26"/>
        <v>1945000</v>
      </c>
      <c r="I87" s="94">
        <f t="shared" si="26"/>
        <v>1743780.67</v>
      </c>
      <c r="J87" s="94">
        <f t="shared" si="26"/>
        <v>1743780.67</v>
      </c>
      <c r="K87" s="72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</row>
    <row r="88" spans="1:83" s="3" customFormat="1" ht="75">
      <c r="A88" s="42"/>
      <c r="B88" s="48" t="s">
        <v>17</v>
      </c>
      <c r="C88" s="86"/>
      <c r="D88" s="63"/>
      <c r="E88" s="90">
        <f aca="true" t="shared" si="27" ref="E88:J88">SUM(E89:E91)</f>
        <v>305000</v>
      </c>
      <c r="F88" s="90">
        <f t="shared" si="27"/>
        <v>305000</v>
      </c>
      <c r="G88" s="90">
        <f t="shared" si="27"/>
        <v>305000</v>
      </c>
      <c r="H88" s="90">
        <f t="shared" si="27"/>
        <v>1945000</v>
      </c>
      <c r="I88" s="90">
        <f t="shared" si="27"/>
        <v>1743780.67</v>
      </c>
      <c r="J88" s="90">
        <f t="shared" si="27"/>
        <v>1743780.67</v>
      </c>
      <c r="K88" s="71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</row>
    <row r="89" spans="1:83" s="3" customFormat="1" ht="93.75" customHeight="1">
      <c r="A89" s="42"/>
      <c r="B89" s="48"/>
      <c r="C89" s="86"/>
      <c r="D89" s="63" t="s">
        <v>60</v>
      </c>
      <c r="E89" s="92">
        <v>250000</v>
      </c>
      <c r="F89" s="92">
        <v>250000</v>
      </c>
      <c r="G89" s="92">
        <v>250000</v>
      </c>
      <c r="H89" s="92">
        <v>100000</v>
      </c>
      <c r="I89" s="92">
        <v>100000</v>
      </c>
      <c r="J89" s="92">
        <v>100000</v>
      </c>
      <c r="K89" s="70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</row>
    <row r="90" spans="1:83" s="3" customFormat="1" ht="128.25">
      <c r="A90" s="42"/>
      <c r="B90" s="48"/>
      <c r="C90" s="86"/>
      <c r="D90" s="63" t="s">
        <v>61</v>
      </c>
      <c r="E90" s="92">
        <v>55000</v>
      </c>
      <c r="F90" s="92">
        <v>55000</v>
      </c>
      <c r="G90" s="92">
        <v>55000</v>
      </c>
      <c r="H90" s="92">
        <v>495000</v>
      </c>
      <c r="I90" s="92">
        <v>293780.67</v>
      </c>
      <c r="J90" s="92">
        <v>293780.67</v>
      </c>
      <c r="K90" s="70" t="s">
        <v>197</v>
      </c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</row>
    <row r="91" spans="1:83" s="3" customFormat="1" ht="90">
      <c r="A91" s="42"/>
      <c r="B91" s="48"/>
      <c r="C91" s="86"/>
      <c r="D91" s="63" t="s">
        <v>87</v>
      </c>
      <c r="E91" s="92">
        <v>0</v>
      </c>
      <c r="F91" s="92">
        <v>0</v>
      </c>
      <c r="G91" s="92">
        <v>0</v>
      </c>
      <c r="H91" s="92">
        <v>1350000</v>
      </c>
      <c r="I91" s="92">
        <v>1350000</v>
      </c>
      <c r="J91" s="92">
        <v>1350000</v>
      </c>
      <c r="K91" s="70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</row>
    <row r="92" spans="1:83" s="6" customFormat="1" ht="45.75" customHeight="1">
      <c r="A92" s="47" t="s">
        <v>159</v>
      </c>
      <c r="B92" s="50" t="s">
        <v>160</v>
      </c>
      <c r="C92" s="85">
        <v>7951500</v>
      </c>
      <c r="D92" s="59"/>
      <c r="E92" s="102">
        <f aca="true" t="shared" si="28" ref="E92:J92">E93</f>
        <v>205637.1</v>
      </c>
      <c r="F92" s="102">
        <f t="shared" si="28"/>
        <v>205637.1</v>
      </c>
      <c r="G92" s="102">
        <f t="shared" si="28"/>
        <v>205637.1</v>
      </c>
      <c r="H92" s="102">
        <f t="shared" si="28"/>
        <v>0</v>
      </c>
      <c r="I92" s="102">
        <f t="shared" si="28"/>
        <v>0</v>
      </c>
      <c r="J92" s="102">
        <f t="shared" si="28"/>
        <v>0</v>
      </c>
      <c r="K92" s="72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</row>
    <row r="93" spans="1:83" s="4" customFormat="1" ht="45">
      <c r="A93" s="51"/>
      <c r="B93" s="43" t="s">
        <v>5</v>
      </c>
      <c r="C93" s="86"/>
      <c r="D93" s="61"/>
      <c r="E93" s="103">
        <f aca="true" t="shared" si="29" ref="E93:J93">SUM(E94:E104)</f>
        <v>205637.1</v>
      </c>
      <c r="F93" s="103">
        <f t="shared" si="29"/>
        <v>205637.1</v>
      </c>
      <c r="G93" s="103">
        <f t="shared" si="29"/>
        <v>205637.1</v>
      </c>
      <c r="H93" s="103">
        <f t="shared" si="29"/>
        <v>0</v>
      </c>
      <c r="I93" s="103">
        <f t="shared" si="29"/>
        <v>0</v>
      </c>
      <c r="J93" s="103">
        <f t="shared" si="29"/>
        <v>0</v>
      </c>
      <c r="K93" s="74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</row>
    <row r="94" spans="1:83" ht="39">
      <c r="A94" s="44"/>
      <c r="B94" s="30"/>
      <c r="C94" s="125"/>
      <c r="D94" s="57" t="s">
        <v>116</v>
      </c>
      <c r="E94" s="104">
        <v>4700</v>
      </c>
      <c r="F94" s="104">
        <v>4700</v>
      </c>
      <c r="G94" s="93">
        <v>4700</v>
      </c>
      <c r="H94" s="104">
        <v>0</v>
      </c>
      <c r="I94" s="104">
        <v>0</v>
      </c>
      <c r="J94" s="93">
        <v>0</v>
      </c>
      <c r="K94" s="70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</row>
    <row r="95" spans="1:83" ht="169.5" customHeight="1">
      <c r="A95" s="44"/>
      <c r="B95" s="54"/>
      <c r="C95" s="125"/>
      <c r="D95" s="57" t="s">
        <v>202</v>
      </c>
      <c r="E95" s="104">
        <v>103257.6</v>
      </c>
      <c r="F95" s="104">
        <v>103257.6</v>
      </c>
      <c r="G95" s="104">
        <v>103257.6</v>
      </c>
      <c r="H95" s="104">
        <v>0</v>
      </c>
      <c r="I95" s="104">
        <v>0</v>
      </c>
      <c r="J95" s="93">
        <v>0</v>
      </c>
      <c r="K95" s="70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</row>
    <row r="96" spans="1:83" ht="141">
      <c r="A96" s="44"/>
      <c r="B96" s="54"/>
      <c r="C96" s="125"/>
      <c r="D96" s="57" t="s">
        <v>30</v>
      </c>
      <c r="E96" s="104">
        <v>5700</v>
      </c>
      <c r="F96" s="104">
        <v>5700</v>
      </c>
      <c r="G96" s="104">
        <v>5700</v>
      </c>
      <c r="H96" s="104">
        <v>0</v>
      </c>
      <c r="I96" s="104">
        <v>0</v>
      </c>
      <c r="J96" s="93">
        <v>0</v>
      </c>
      <c r="K96" s="70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</row>
    <row r="97" spans="1:83" ht="77.25">
      <c r="A97" s="44"/>
      <c r="B97" s="54"/>
      <c r="C97" s="125"/>
      <c r="D97" s="57" t="s">
        <v>35</v>
      </c>
      <c r="E97" s="104">
        <v>5000</v>
      </c>
      <c r="F97" s="104">
        <v>5000</v>
      </c>
      <c r="G97" s="104">
        <v>5000</v>
      </c>
      <c r="H97" s="104">
        <v>0</v>
      </c>
      <c r="I97" s="104">
        <v>0</v>
      </c>
      <c r="J97" s="93">
        <v>0</v>
      </c>
      <c r="K97" s="70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</row>
    <row r="98" spans="1:83" ht="72" customHeight="1">
      <c r="A98" s="44"/>
      <c r="B98" s="54"/>
      <c r="C98" s="125"/>
      <c r="D98" s="57" t="s">
        <v>117</v>
      </c>
      <c r="E98" s="104">
        <v>8000</v>
      </c>
      <c r="F98" s="104">
        <v>8000</v>
      </c>
      <c r="G98" s="93">
        <v>8000</v>
      </c>
      <c r="H98" s="104">
        <v>0</v>
      </c>
      <c r="I98" s="104">
        <v>0</v>
      </c>
      <c r="J98" s="93">
        <v>0</v>
      </c>
      <c r="K98" s="70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</row>
    <row r="99" spans="1:83" ht="90">
      <c r="A99" s="44"/>
      <c r="B99" s="54"/>
      <c r="C99" s="125"/>
      <c r="D99" s="57" t="s">
        <v>31</v>
      </c>
      <c r="E99" s="104">
        <v>15000</v>
      </c>
      <c r="F99" s="104">
        <v>15000</v>
      </c>
      <c r="G99" s="93">
        <v>15000</v>
      </c>
      <c r="H99" s="104">
        <v>0</v>
      </c>
      <c r="I99" s="104">
        <v>0</v>
      </c>
      <c r="J99" s="93">
        <v>0</v>
      </c>
      <c r="K99" s="70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</row>
    <row r="100" spans="1:83" ht="103.5" customHeight="1">
      <c r="A100" s="44"/>
      <c r="B100" s="54"/>
      <c r="C100" s="125"/>
      <c r="D100" s="57" t="s">
        <v>62</v>
      </c>
      <c r="E100" s="104">
        <v>26979.5</v>
      </c>
      <c r="F100" s="104">
        <v>26979.5</v>
      </c>
      <c r="G100" s="93">
        <v>26979.5</v>
      </c>
      <c r="H100" s="104">
        <v>0</v>
      </c>
      <c r="I100" s="104">
        <v>0</v>
      </c>
      <c r="J100" s="93">
        <v>0</v>
      </c>
      <c r="K100" s="70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</row>
    <row r="101" spans="1:83" ht="77.25">
      <c r="A101" s="44"/>
      <c r="B101" s="54"/>
      <c r="C101" s="125"/>
      <c r="D101" s="57" t="s">
        <v>36</v>
      </c>
      <c r="E101" s="104">
        <v>7000</v>
      </c>
      <c r="F101" s="104">
        <v>7000</v>
      </c>
      <c r="G101" s="93">
        <v>7000</v>
      </c>
      <c r="H101" s="104">
        <v>0</v>
      </c>
      <c r="I101" s="104">
        <v>0</v>
      </c>
      <c r="J101" s="93">
        <v>0</v>
      </c>
      <c r="K101" s="70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</row>
    <row r="102" spans="1:83" ht="102.75">
      <c r="A102" s="44"/>
      <c r="B102" s="54"/>
      <c r="C102" s="125"/>
      <c r="D102" s="57" t="s">
        <v>118</v>
      </c>
      <c r="E102" s="104">
        <v>5000</v>
      </c>
      <c r="F102" s="104">
        <v>5000</v>
      </c>
      <c r="G102" s="93">
        <v>5000</v>
      </c>
      <c r="H102" s="104">
        <v>0</v>
      </c>
      <c r="I102" s="104">
        <v>0</v>
      </c>
      <c r="J102" s="93">
        <v>0</v>
      </c>
      <c r="K102" s="70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</row>
    <row r="103" spans="1:83" ht="64.5">
      <c r="A103" s="44"/>
      <c r="B103" s="54"/>
      <c r="C103" s="125"/>
      <c r="D103" s="57" t="s">
        <v>32</v>
      </c>
      <c r="E103" s="104">
        <v>5000</v>
      </c>
      <c r="F103" s="104">
        <v>5000</v>
      </c>
      <c r="G103" s="93">
        <v>5000</v>
      </c>
      <c r="H103" s="104">
        <v>0</v>
      </c>
      <c r="I103" s="104">
        <v>0</v>
      </c>
      <c r="J103" s="93">
        <v>0</v>
      </c>
      <c r="K103" s="70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</row>
    <row r="104" spans="1:83" ht="64.5">
      <c r="A104" s="44"/>
      <c r="B104" s="48"/>
      <c r="C104" s="125"/>
      <c r="D104" s="57" t="s">
        <v>119</v>
      </c>
      <c r="E104" s="104">
        <v>20000</v>
      </c>
      <c r="F104" s="104">
        <v>20000</v>
      </c>
      <c r="G104" s="104">
        <v>20000</v>
      </c>
      <c r="H104" s="104">
        <v>0</v>
      </c>
      <c r="I104" s="104">
        <v>0</v>
      </c>
      <c r="J104" s="93">
        <v>0</v>
      </c>
      <c r="K104" s="70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</row>
    <row r="105" spans="1:83" s="6" customFormat="1" ht="117.75" customHeight="1">
      <c r="A105" s="47" t="s">
        <v>161</v>
      </c>
      <c r="B105" s="29" t="s">
        <v>190</v>
      </c>
      <c r="C105" s="81" t="s">
        <v>191</v>
      </c>
      <c r="D105" s="59"/>
      <c r="E105" s="102">
        <f aca="true" t="shared" si="30" ref="E105:J105">SUM(E106+E111+E112+E113)</f>
        <v>1828615</v>
      </c>
      <c r="F105" s="102">
        <f t="shared" si="30"/>
        <v>1828615</v>
      </c>
      <c r="G105" s="102">
        <f t="shared" si="30"/>
        <v>1828615</v>
      </c>
      <c r="H105" s="102">
        <f t="shared" si="30"/>
        <v>11397400</v>
      </c>
      <c r="I105" s="102">
        <f t="shared" si="30"/>
        <v>11283986.99</v>
      </c>
      <c r="J105" s="102">
        <f t="shared" si="30"/>
        <v>11283986.99</v>
      </c>
      <c r="K105" s="72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</row>
    <row r="106" spans="1:83" s="3" customFormat="1" ht="30">
      <c r="A106" s="42"/>
      <c r="B106" s="43" t="s">
        <v>7</v>
      </c>
      <c r="C106" s="84"/>
      <c r="D106" s="108"/>
      <c r="E106" s="104">
        <f aca="true" t="shared" si="31" ref="E106:J106">SUM(E107:E110)</f>
        <v>1165225</v>
      </c>
      <c r="F106" s="104">
        <f t="shared" si="31"/>
        <v>1165225</v>
      </c>
      <c r="G106" s="104">
        <f t="shared" si="31"/>
        <v>1165225</v>
      </c>
      <c r="H106" s="104">
        <f t="shared" si="31"/>
        <v>3897400</v>
      </c>
      <c r="I106" s="104">
        <f t="shared" si="31"/>
        <v>3897386.99</v>
      </c>
      <c r="J106" s="104">
        <f t="shared" si="31"/>
        <v>3897386.99</v>
      </c>
      <c r="K106" s="70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</row>
    <row r="107" spans="1:83" s="3" customFormat="1" ht="39">
      <c r="A107" s="42"/>
      <c r="B107" s="43"/>
      <c r="C107" s="86"/>
      <c r="D107" s="63" t="s">
        <v>120</v>
      </c>
      <c r="E107" s="104">
        <f>1165175+50</f>
        <v>1165225</v>
      </c>
      <c r="F107" s="93">
        <v>1165225</v>
      </c>
      <c r="G107" s="93">
        <v>1165225</v>
      </c>
      <c r="H107" s="104">
        <v>0</v>
      </c>
      <c r="I107" s="104">
        <v>0</v>
      </c>
      <c r="J107" s="93">
        <v>0</v>
      </c>
      <c r="K107" s="70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</row>
    <row r="108" spans="1:83" s="3" customFormat="1" ht="77.25">
      <c r="A108" s="42"/>
      <c r="B108" s="43"/>
      <c r="C108" s="86"/>
      <c r="D108" s="63" t="s">
        <v>84</v>
      </c>
      <c r="E108" s="104">
        <v>0</v>
      </c>
      <c r="F108" s="93">
        <v>0</v>
      </c>
      <c r="G108" s="93">
        <v>0</v>
      </c>
      <c r="H108" s="104">
        <v>1520000</v>
      </c>
      <c r="I108" s="104">
        <v>1520000</v>
      </c>
      <c r="J108" s="93">
        <v>1520000</v>
      </c>
      <c r="K108" s="70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</row>
    <row r="109" spans="1:83" s="3" customFormat="1" ht="77.25">
      <c r="A109" s="42"/>
      <c r="B109" s="43"/>
      <c r="C109" s="86"/>
      <c r="D109" s="63" t="s">
        <v>123</v>
      </c>
      <c r="E109" s="104">
        <v>0</v>
      </c>
      <c r="F109" s="93">
        <v>0</v>
      </c>
      <c r="G109" s="93">
        <v>0</v>
      </c>
      <c r="H109" s="104">
        <v>1264800</v>
      </c>
      <c r="I109" s="93">
        <v>1264786.99</v>
      </c>
      <c r="J109" s="93">
        <v>1264786.99</v>
      </c>
      <c r="K109" s="70" t="s">
        <v>197</v>
      </c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</row>
    <row r="110" spans="1:83" s="3" customFormat="1" ht="39">
      <c r="A110" s="42"/>
      <c r="B110" s="43"/>
      <c r="C110" s="86"/>
      <c r="D110" s="63" t="s">
        <v>121</v>
      </c>
      <c r="E110" s="104">
        <v>0</v>
      </c>
      <c r="F110" s="93">
        <v>0</v>
      </c>
      <c r="G110" s="93">
        <v>0</v>
      </c>
      <c r="H110" s="104">
        <v>1112600</v>
      </c>
      <c r="I110" s="104">
        <v>1112600</v>
      </c>
      <c r="J110" s="93">
        <v>1112600</v>
      </c>
      <c r="K110" s="70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</row>
    <row r="111" spans="1:83" s="3" customFormat="1" ht="90">
      <c r="A111" s="42"/>
      <c r="B111" s="43" t="s">
        <v>104</v>
      </c>
      <c r="C111" s="86"/>
      <c r="D111" s="63" t="s">
        <v>203</v>
      </c>
      <c r="E111" s="104">
        <v>413400</v>
      </c>
      <c r="F111" s="93">
        <v>413400</v>
      </c>
      <c r="G111" s="93">
        <v>413400</v>
      </c>
      <c r="H111" s="104">
        <v>7500000</v>
      </c>
      <c r="I111" s="104">
        <v>7386600</v>
      </c>
      <c r="J111" s="93">
        <v>7386600</v>
      </c>
      <c r="K111" s="70" t="s">
        <v>197</v>
      </c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</row>
    <row r="112" spans="1:83" s="3" customFormat="1" ht="36" customHeight="1">
      <c r="A112" s="42"/>
      <c r="B112" s="48" t="s">
        <v>6</v>
      </c>
      <c r="C112" s="86"/>
      <c r="D112" s="63" t="s">
        <v>63</v>
      </c>
      <c r="E112" s="104">
        <v>150000</v>
      </c>
      <c r="F112" s="93">
        <v>150000</v>
      </c>
      <c r="G112" s="93">
        <v>150000</v>
      </c>
      <c r="H112" s="104">
        <v>0</v>
      </c>
      <c r="I112" s="104">
        <v>0</v>
      </c>
      <c r="J112" s="93">
        <v>0</v>
      </c>
      <c r="K112" s="70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</row>
    <row r="113" spans="1:83" s="3" customFormat="1" ht="75">
      <c r="A113" s="42"/>
      <c r="B113" s="48" t="s">
        <v>17</v>
      </c>
      <c r="C113" s="86"/>
      <c r="D113" s="63" t="s">
        <v>122</v>
      </c>
      <c r="E113" s="104">
        <v>99990</v>
      </c>
      <c r="F113" s="92">
        <v>99990</v>
      </c>
      <c r="G113" s="93">
        <v>99990</v>
      </c>
      <c r="H113" s="104">
        <v>0</v>
      </c>
      <c r="I113" s="104">
        <v>0</v>
      </c>
      <c r="J113" s="93">
        <v>0</v>
      </c>
      <c r="K113" s="70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</row>
    <row r="114" spans="1:83" s="6" customFormat="1" ht="42.75">
      <c r="A114" s="47" t="s">
        <v>162</v>
      </c>
      <c r="B114" s="50" t="s">
        <v>18</v>
      </c>
      <c r="C114" s="83" t="s">
        <v>124</v>
      </c>
      <c r="D114" s="59"/>
      <c r="E114" s="94">
        <f aca="true" t="shared" si="32" ref="E114:J114">SUM(E115)</f>
        <v>1805227.76</v>
      </c>
      <c r="F114" s="94">
        <f t="shared" si="32"/>
        <v>1661769.2</v>
      </c>
      <c r="G114" s="75">
        <f t="shared" si="32"/>
        <v>1661769.2</v>
      </c>
      <c r="H114" s="94">
        <f t="shared" si="32"/>
        <v>30600000</v>
      </c>
      <c r="I114" s="94">
        <f t="shared" si="32"/>
        <v>27217993.73</v>
      </c>
      <c r="J114" s="75">
        <f t="shared" si="32"/>
        <v>27217993.73</v>
      </c>
      <c r="K114" s="72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</row>
    <row r="115" spans="1:83" s="3" customFormat="1" ht="77.25">
      <c r="A115" s="42"/>
      <c r="B115" s="43" t="s">
        <v>104</v>
      </c>
      <c r="C115" s="82"/>
      <c r="D115" s="57" t="s">
        <v>19</v>
      </c>
      <c r="E115" s="101">
        <v>1805227.76</v>
      </c>
      <c r="F115" s="101">
        <v>1661769.2</v>
      </c>
      <c r="G115" s="101">
        <v>1661769.2</v>
      </c>
      <c r="H115" s="101">
        <v>30600000</v>
      </c>
      <c r="I115" s="101">
        <v>27217993.73</v>
      </c>
      <c r="J115" s="101">
        <v>27217993.73</v>
      </c>
      <c r="K115" s="70" t="s">
        <v>197</v>
      </c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</row>
    <row r="116" spans="1:83" s="6" customFormat="1" ht="126.75" customHeight="1">
      <c r="A116" s="47" t="s">
        <v>163</v>
      </c>
      <c r="B116" s="50" t="s">
        <v>125</v>
      </c>
      <c r="C116" s="85">
        <v>7951200</v>
      </c>
      <c r="D116" s="59"/>
      <c r="E116" s="94">
        <f aca="true" t="shared" si="33" ref="E116:J116">E117</f>
        <v>22200</v>
      </c>
      <c r="F116" s="94">
        <f t="shared" si="33"/>
        <v>22200</v>
      </c>
      <c r="G116" s="94">
        <f t="shared" si="33"/>
        <v>22200</v>
      </c>
      <c r="H116" s="94">
        <f t="shared" si="33"/>
        <v>0</v>
      </c>
      <c r="I116" s="94">
        <f t="shared" si="33"/>
        <v>0</v>
      </c>
      <c r="J116" s="94">
        <f t="shared" si="33"/>
        <v>0</v>
      </c>
      <c r="K116" s="72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</row>
    <row r="117" spans="1:83" s="3" customFormat="1" ht="71.25" customHeight="1">
      <c r="A117" s="42"/>
      <c r="B117" s="48" t="s">
        <v>5</v>
      </c>
      <c r="C117" s="86"/>
      <c r="D117" s="57" t="s">
        <v>204</v>
      </c>
      <c r="E117" s="100">
        <v>22200</v>
      </c>
      <c r="F117" s="100">
        <v>22200</v>
      </c>
      <c r="G117" s="101">
        <v>22200</v>
      </c>
      <c r="H117" s="100">
        <v>0</v>
      </c>
      <c r="I117" s="100"/>
      <c r="J117" s="101">
        <v>0</v>
      </c>
      <c r="K117" s="70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</row>
    <row r="118" spans="1:83" s="6" customFormat="1" ht="85.5" customHeight="1">
      <c r="A118" s="47" t="s">
        <v>164</v>
      </c>
      <c r="B118" s="50" t="s">
        <v>192</v>
      </c>
      <c r="C118" s="85">
        <v>7950500</v>
      </c>
      <c r="D118" s="64"/>
      <c r="E118" s="94">
        <f aca="true" t="shared" si="34" ref="E118:J118">E119+E120</f>
        <v>1039602.47</v>
      </c>
      <c r="F118" s="94">
        <f t="shared" si="34"/>
        <v>937253.47</v>
      </c>
      <c r="G118" s="94">
        <f t="shared" si="34"/>
        <v>937253.47</v>
      </c>
      <c r="H118" s="94">
        <f t="shared" si="34"/>
        <v>0</v>
      </c>
      <c r="I118" s="94">
        <f t="shared" si="34"/>
        <v>0</v>
      </c>
      <c r="J118" s="94">
        <f t="shared" si="34"/>
        <v>0</v>
      </c>
      <c r="K118" s="72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</row>
    <row r="119" spans="1:83" s="6" customFormat="1" ht="75">
      <c r="A119" s="47"/>
      <c r="B119" s="43" t="s">
        <v>104</v>
      </c>
      <c r="C119" s="124"/>
      <c r="D119" s="65" t="s">
        <v>38</v>
      </c>
      <c r="E119" s="92">
        <v>530782</v>
      </c>
      <c r="F119" s="92">
        <v>428433</v>
      </c>
      <c r="G119" s="92">
        <v>428433</v>
      </c>
      <c r="H119" s="92">
        <v>0</v>
      </c>
      <c r="I119" s="92">
        <v>0</v>
      </c>
      <c r="J119" s="92">
        <v>0</v>
      </c>
      <c r="K119" s="70" t="s">
        <v>197</v>
      </c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</row>
    <row r="120" spans="1:83" s="6" customFormat="1" ht="75">
      <c r="A120" s="47"/>
      <c r="B120" s="48" t="s">
        <v>17</v>
      </c>
      <c r="C120" s="124"/>
      <c r="D120" s="65" t="s">
        <v>38</v>
      </c>
      <c r="E120" s="92">
        <v>508820.47</v>
      </c>
      <c r="F120" s="92">
        <v>508820.47</v>
      </c>
      <c r="G120" s="93">
        <v>508820.47</v>
      </c>
      <c r="H120" s="92">
        <v>0</v>
      </c>
      <c r="I120" s="92">
        <v>0</v>
      </c>
      <c r="J120" s="93">
        <v>0</v>
      </c>
      <c r="K120" s="70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</row>
    <row r="121" spans="1:83" s="6" customFormat="1" ht="128.25">
      <c r="A121" s="47" t="s">
        <v>165</v>
      </c>
      <c r="B121" s="50" t="s">
        <v>193</v>
      </c>
      <c r="C121" s="83" t="s">
        <v>194</v>
      </c>
      <c r="D121" s="64"/>
      <c r="E121" s="94">
        <f aca="true" t="shared" si="35" ref="E121:J121">SUM(E122)</f>
        <v>4855427.2700000005</v>
      </c>
      <c r="F121" s="94">
        <f t="shared" si="35"/>
        <v>4575078.47</v>
      </c>
      <c r="G121" s="94">
        <f t="shared" si="35"/>
        <v>4575078.47</v>
      </c>
      <c r="H121" s="94">
        <f t="shared" si="35"/>
        <v>197782120.82</v>
      </c>
      <c r="I121" s="94">
        <f t="shared" si="35"/>
        <v>114406586.12</v>
      </c>
      <c r="J121" s="94">
        <f t="shared" si="35"/>
        <v>114406586.12</v>
      </c>
      <c r="K121" s="72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</row>
    <row r="122" spans="1:83" s="3" customFormat="1" ht="75">
      <c r="A122" s="42"/>
      <c r="B122" s="43" t="s">
        <v>104</v>
      </c>
      <c r="C122" s="86"/>
      <c r="D122" s="66"/>
      <c r="E122" s="90">
        <f aca="true" t="shared" si="36" ref="E122:J122">SUM(E123:E136)</f>
        <v>4855427.2700000005</v>
      </c>
      <c r="F122" s="90">
        <f t="shared" si="36"/>
        <v>4575078.47</v>
      </c>
      <c r="G122" s="90">
        <f t="shared" si="36"/>
        <v>4575078.47</v>
      </c>
      <c r="H122" s="90">
        <f t="shared" si="36"/>
        <v>197782120.82</v>
      </c>
      <c r="I122" s="90">
        <f t="shared" si="36"/>
        <v>114406586.12</v>
      </c>
      <c r="J122" s="90">
        <f t="shared" si="36"/>
        <v>114406586.12</v>
      </c>
      <c r="K122" s="71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</row>
    <row r="123" spans="1:83" s="3" customFormat="1" ht="77.25">
      <c r="A123" s="42"/>
      <c r="B123" s="48"/>
      <c r="C123" s="86"/>
      <c r="D123" s="114" t="s">
        <v>126</v>
      </c>
      <c r="E123" s="115">
        <v>295690.03</v>
      </c>
      <c r="F123" s="116">
        <v>120871.66</v>
      </c>
      <c r="G123" s="116">
        <v>120871.66</v>
      </c>
      <c r="H123" s="115">
        <v>91567640</v>
      </c>
      <c r="I123" s="115">
        <v>20024404.58</v>
      </c>
      <c r="J123" s="116">
        <v>20024404.58</v>
      </c>
      <c r="K123" s="135" t="s">
        <v>199</v>
      </c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</row>
    <row r="124" spans="1:83" s="3" customFormat="1" ht="102.75">
      <c r="A124" s="42"/>
      <c r="B124" s="48"/>
      <c r="C124" s="86"/>
      <c r="D124" s="114" t="s">
        <v>127</v>
      </c>
      <c r="E124" s="115">
        <v>42000</v>
      </c>
      <c r="F124" s="116">
        <v>42000</v>
      </c>
      <c r="G124" s="116">
        <v>42000</v>
      </c>
      <c r="H124" s="115">
        <v>0</v>
      </c>
      <c r="I124" s="115">
        <v>0</v>
      </c>
      <c r="J124" s="116">
        <v>0</v>
      </c>
      <c r="K124" s="71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</row>
    <row r="125" spans="1:83" s="3" customFormat="1" ht="90">
      <c r="A125" s="42"/>
      <c r="B125" s="48"/>
      <c r="C125" s="86"/>
      <c r="D125" s="114" t="s">
        <v>128</v>
      </c>
      <c r="E125" s="115">
        <v>3531710</v>
      </c>
      <c r="F125" s="116">
        <v>3531710</v>
      </c>
      <c r="G125" s="116">
        <v>3531710</v>
      </c>
      <c r="H125" s="115">
        <v>0</v>
      </c>
      <c r="I125" s="115">
        <v>0</v>
      </c>
      <c r="J125" s="116">
        <v>0</v>
      </c>
      <c r="K125" s="70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</row>
    <row r="126" spans="1:83" s="3" customFormat="1" ht="77.25">
      <c r="A126" s="42"/>
      <c r="B126" s="48"/>
      <c r="C126" s="86"/>
      <c r="D126" s="114" t="s">
        <v>129</v>
      </c>
      <c r="E126" s="115">
        <v>21730</v>
      </c>
      <c r="F126" s="116">
        <v>9779.84</v>
      </c>
      <c r="G126" s="116">
        <v>9779.84</v>
      </c>
      <c r="H126" s="115">
        <v>3600000</v>
      </c>
      <c r="I126" s="115">
        <v>1620193.11</v>
      </c>
      <c r="J126" s="116">
        <v>1620193.11</v>
      </c>
      <c r="K126" s="70" t="s">
        <v>197</v>
      </c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</row>
    <row r="127" spans="1:83" s="3" customFormat="1" ht="26.25">
      <c r="A127" s="42"/>
      <c r="B127" s="48"/>
      <c r="C127" s="86"/>
      <c r="D127" s="114" t="s">
        <v>130</v>
      </c>
      <c r="E127" s="115">
        <v>149164.4</v>
      </c>
      <c r="F127" s="116">
        <v>149164.4</v>
      </c>
      <c r="G127" s="116">
        <v>149164.4</v>
      </c>
      <c r="H127" s="115">
        <v>0</v>
      </c>
      <c r="I127" s="115">
        <v>0</v>
      </c>
      <c r="J127" s="116">
        <v>0</v>
      </c>
      <c r="K127" s="71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</row>
    <row r="128" spans="1:83" s="3" customFormat="1" ht="27" customHeight="1">
      <c r="A128" s="42"/>
      <c r="B128" s="48"/>
      <c r="C128" s="86"/>
      <c r="D128" s="114" t="s">
        <v>131</v>
      </c>
      <c r="E128" s="115">
        <v>80419.5</v>
      </c>
      <c r="F128" s="116">
        <v>80419.5</v>
      </c>
      <c r="G128" s="116">
        <v>80419.5</v>
      </c>
      <c r="H128" s="115">
        <v>0</v>
      </c>
      <c r="I128" s="115">
        <v>0</v>
      </c>
      <c r="J128" s="116">
        <v>0</v>
      </c>
      <c r="K128" s="71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</row>
    <row r="129" spans="1:83" s="3" customFormat="1" ht="64.5">
      <c r="A129" s="42"/>
      <c r="B129" s="48"/>
      <c r="C129" s="86"/>
      <c r="D129" s="114" t="s">
        <v>132</v>
      </c>
      <c r="E129" s="115">
        <v>13300</v>
      </c>
      <c r="F129" s="116">
        <v>7970.11</v>
      </c>
      <c r="G129" s="116">
        <v>7970.11</v>
      </c>
      <c r="H129" s="115">
        <v>2200000</v>
      </c>
      <c r="I129" s="115">
        <v>1320381.89</v>
      </c>
      <c r="J129" s="116">
        <v>1320381.89</v>
      </c>
      <c r="K129" s="70" t="s">
        <v>197</v>
      </c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</row>
    <row r="130" spans="1:83" s="3" customFormat="1" ht="51.75">
      <c r="A130" s="42"/>
      <c r="B130" s="48"/>
      <c r="C130" s="86"/>
      <c r="D130" s="114" t="s">
        <v>133</v>
      </c>
      <c r="E130" s="115">
        <v>97220.86</v>
      </c>
      <c r="F130" s="116">
        <v>97220.86</v>
      </c>
      <c r="G130" s="116">
        <v>97220.86</v>
      </c>
      <c r="H130" s="115">
        <v>0</v>
      </c>
      <c r="I130" s="115">
        <v>0</v>
      </c>
      <c r="J130" s="116">
        <v>0</v>
      </c>
      <c r="K130" s="70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</row>
    <row r="131" spans="1:83" s="3" customFormat="1" ht="64.5">
      <c r="A131" s="42"/>
      <c r="B131" s="48"/>
      <c r="C131" s="86"/>
      <c r="D131" s="114" t="s">
        <v>134</v>
      </c>
      <c r="E131" s="115">
        <v>5981.5</v>
      </c>
      <c r="F131" s="116">
        <v>5981.5</v>
      </c>
      <c r="G131" s="116">
        <v>5981.5</v>
      </c>
      <c r="H131" s="115">
        <v>1000000</v>
      </c>
      <c r="I131" s="115">
        <v>984967.9</v>
      </c>
      <c r="J131" s="116">
        <v>984967.9</v>
      </c>
      <c r="K131" s="70" t="s">
        <v>197</v>
      </c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</row>
    <row r="132" spans="1:83" s="3" customFormat="1" ht="77.25">
      <c r="A132" s="42"/>
      <c r="B132" s="48"/>
      <c r="C132" s="86"/>
      <c r="D132" s="114" t="s">
        <v>76</v>
      </c>
      <c r="E132" s="115">
        <v>4850</v>
      </c>
      <c r="F132" s="116">
        <v>0</v>
      </c>
      <c r="G132" s="116">
        <v>0</v>
      </c>
      <c r="H132" s="115">
        <v>5219145.06</v>
      </c>
      <c r="I132" s="115">
        <v>5070212.2</v>
      </c>
      <c r="J132" s="116">
        <v>5070212.2</v>
      </c>
      <c r="K132" s="70" t="s">
        <v>197</v>
      </c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</row>
    <row r="133" spans="1:83" s="3" customFormat="1" ht="77.25">
      <c r="A133" s="42"/>
      <c r="B133" s="48"/>
      <c r="C133" s="86"/>
      <c r="D133" s="114" t="s">
        <v>85</v>
      </c>
      <c r="E133" s="115">
        <v>312662.76</v>
      </c>
      <c r="F133" s="116">
        <v>235751.72</v>
      </c>
      <c r="G133" s="116">
        <v>235751.72</v>
      </c>
      <c r="H133" s="115">
        <v>52601935.76</v>
      </c>
      <c r="I133" s="115">
        <v>44274206.24</v>
      </c>
      <c r="J133" s="116">
        <v>44274206.24</v>
      </c>
      <c r="K133" s="70" t="s">
        <v>197</v>
      </c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</row>
    <row r="134" spans="1:83" s="3" customFormat="1" ht="77.25">
      <c r="A134" s="42"/>
      <c r="B134" s="48"/>
      <c r="C134" s="86"/>
      <c r="D134" s="114" t="s">
        <v>135</v>
      </c>
      <c r="E134" s="115">
        <v>16298.86</v>
      </c>
      <c r="F134" s="116">
        <v>9809.52</v>
      </c>
      <c r="G134" s="116">
        <v>9809.52</v>
      </c>
      <c r="H134" s="115">
        <v>2694800</v>
      </c>
      <c r="I134" s="115">
        <v>2214020.2</v>
      </c>
      <c r="J134" s="116">
        <v>2214020.2</v>
      </c>
      <c r="K134" s="70" t="s">
        <v>197</v>
      </c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</row>
    <row r="135" spans="1:83" s="3" customFormat="1" ht="51.75">
      <c r="A135" s="42"/>
      <c r="B135" s="48"/>
      <c r="C135" s="86"/>
      <c r="D135" s="114" t="s">
        <v>136</v>
      </c>
      <c r="E135" s="115">
        <v>234800</v>
      </c>
      <c r="F135" s="115">
        <v>234800</v>
      </c>
      <c r="G135" s="116">
        <v>234800</v>
      </c>
      <c r="H135" s="115">
        <v>38898600</v>
      </c>
      <c r="I135" s="115">
        <v>38898200</v>
      </c>
      <c r="J135" s="116">
        <v>38898200</v>
      </c>
      <c r="K135" s="70" t="s">
        <v>197</v>
      </c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</row>
    <row r="136" spans="1:83" s="3" customFormat="1" ht="54" customHeight="1">
      <c r="A136" s="42"/>
      <c r="B136" s="48"/>
      <c r="C136" s="86"/>
      <c r="D136" s="114" t="s">
        <v>137</v>
      </c>
      <c r="E136" s="115">
        <v>49599.36</v>
      </c>
      <c r="F136" s="115">
        <v>49599.36</v>
      </c>
      <c r="G136" s="115">
        <v>49599.36</v>
      </c>
      <c r="H136" s="115">
        <v>0</v>
      </c>
      <c r="I136" s="115">
        <v>0</v>
      </c>
      <c r="J136" s="116">
        <v>0</v>
      </c>
      <c r="K136" s="70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</row>
    <row r="137" spans="1:83" s="3" customFormat="1" ht="75" customHeight="1">
      <c r="A137" s="51" t="s">
        <v>166</v>
      </c>
      <c r="B137" s="50" t="s">
        <v>195</v>
      </c>
      <c r="C137" s="83" t="s">
        <v>138</v>
      </c>
      <c r="D137" s="67"/>
      <c r="E137" s="105">
        <f aca="true" t="shared" si="37" ref="E137:J137">SUM(E138+E139)</f>
        <v>1431600.52</v>
      </c>
      <c r="F137" s="105">
        <f t="shared" si="37"/>
        <v>1419234.04</v>
      </c>
      <c r="G137" s="105">
        <f t="shared" si="37"/>
        <v>1419234.04</v>
      </c>
      <c r="H137" s="105">
        <f t="shared" si="37"/>
        <v>28749500</v>
      </c>
      <c r="I137" s="105">
        <f t="shared" si="37"/>
        <v>23563070.76</v>
      </c>
      <c r="J137" s="105">
        <f t="shared" si="37"/>
        <v>23563070.76</v>
      </c>
      <c r="K137" s="77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</row>
    <row r="138" spans="1:83" s="3" customFormat="1" ht="118.5" customHeight="1">
      <c r="A138" s="51"/>
      <c r="B138" s="43" t="s">
        <v>104</v>
      </c>
      <c r="C138" s="86"/>
      <c r="D138" s="65" t="s">
        <v>73</v>
      </c>
      <c r="E138" s="100">
        <v>1186700.52</v>
      </c>
      <c r="F138" s="119">
        <v>1174334.04</v>
      </c>
      <c r="G138" s="119">
        <v>1174334.04</v>
      </c>
      <c r="H138" s="119">
        <v>24175000</v>
      </c>
      <c r="I138" s="119">
        <v>18988570.76</v>
      </c>
      <c r="J138" s="119">
        <v>18988570.76</v>
      </c>
      <c r="K138" s="135" t="s">
        <v>198</v>
      </c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</row>
    <row r="139" spans="1:83" s="3" customFormat="1" ht="45" customHeight="1">
      <c r="A139" s="51"/>
      <c r="B139" s="48" t="s">
        <v>5</v>
      </c>
      <c r="C139" s="125"/>
      <c r="D139" s="57"/>
      <c r="E139" s="118">
        <f aca="true" t="shared" si="38" ref="E139:J139">SUM(E140:E141)</f>
        <v>244900</v>
      </c>
      <c r="F139" s="118">
        <f t="shared" si="38"/>
        <v>244900</v>
      </c>
      <c r="G139" s="118">
        <f t="shared" si="38"/>
        <v>244900</v>
      </c>
      <c r="H139" s="118">
        <f t="shared" si="38"/>
        <v>4574500</v>
      </c>
      <c r="I139" s="118">
        <f t="shared" si="38"/>
        <v>4574500</v>
      </c>
      <c r="J139" s="118">
        <f t="shared" si="38"/>
        <v>4574500</v>
      </c>
      <c r="K139" s="117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</row>
    <row r="140" spans="1:83" s="3" customFormat="1" ht="28.5" customHeight="1">
      <c r="A140" s="51"/>
      <c r="B140" s="48"/>
      <c r="C140" s="125"/>
      <c r="D140" s="57" t="s">
        <v>139</v>
      </c>
      <c r="E140" s="104">
        <v>69900</v>
      </c>
      <c r="F140" s="115">
        <v>69900</v>
      </c>
      <c r="G140" s="115">
        <v>69900</v>
      </c>
      <c r="H140" s="115">
        <v>1074500</v>
      </c>
      <c r="I140" s="115">
        <v>1074500</v>
      </c>
      <c r="J140" s="115">
        <v>1074500</v>
      </c>
      <c r="K140" s="117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</row>
    <row r="141" spans="1:83" s="3" customFormat="1" ht="77.25">
      <c r="A141" s="42"/>
      <c r="B141" s="48"/>
      <c r="C141" s="86"/>
      <c r="D141" s="65" t="s">
        <v>140</v>
      </c>
      <c r="E141" s="104">
        <v>175000</v>
      </c>
      <c r="F141" s="92">
        <v>175000</v>
      </c>
      <c r="G141" s="93">
        <v>175000</v>
      </c>
      <c r="H141" s="92">
        <v>3500000</v>
      </c>
      <c r="I141" s="92">
        <v>3500000</v>
      </c>
      <c r="J141" s="93">
        <v>3500000</v>
      </c>
      <c r="K141" s="71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</row>
    <row r="142" spans="1:83" s="3" customFormat="1" ht="81" customHeight="1">
      <c r="A142" s="51" t="s">
        <v>167</v>
      </c>
      <c r="B142" s="50" t="s">
        <v>174</v>
      </c>
      <c r="C142" s="83" t="s">
        <v>175</v>
      </c>
      <c r="D142" s="59"/>
      <c r="E142" s="105">
        <f aca="true" t="shared" si="39" ref="E142:J142">SUM(E143)</f>
        <v>50434</v>
      </c>
      <c r="F142" s="105">
        <f t="shared" si="39"/>
        <v>50434</v>
      </c>
      <c r="G142" s="105">
        <f t="shared" si="39"/>
        <v>50434</v>
      </c>
      <c r="H142" s="105">
        <f t="shared" si="39"/>
        <v>901135</v>
      </c>
      <c r="I142" s="105">
        <f t="shared" si="39"/>
        <v>901134</v>
      </c>
      <c r="J142" s="105">
        <f t="shared" si="39"/>
        <v>901134</v>
      </c>
      <c r="K142" s="78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</row>
    <row r="143" spans="1:83" s="3" customFormat="1" ht="77.25">
      <c r="A143" s="42"/>
      <c r="B143" s="48" t="s">
        <v>17</v>
      </c>
      <c r="C143" s="84"/>
      <c r="D143" s="57" t="s">
        <v>176</v>
      </c>
      <c r="E143" s="90">
        <v>50434</v>
      </c>
      <c r="F143" s="90">
        <v>50434</v>
      </c>
      <c r="G143" s="90">
        <v>50434</v>
      </c>
      <c r="H143" s="90">
        <v>901135</v>
      </c>
      <c r="I143" s="90">
        <v>901134</v>
      </c>
      <c r="J143" s="90">
        <v>901134</v>
      </c>
      <c r="K143" s="71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</row>
    <row r="144" spans="1:83" s="3" customFormat="1" ht="192" customHeight="1">
      <c r="A144" s="51" t="s">
        <v>168</v>
      </c>
      <c r="B144" s="50" t="s">
        <v>196</v>
      </c>
      <c r="C144" s="83" t="s">
        <v>177</v>
      </c>
      <c r="D144" s="68"/>
      <c r="E144" s="105">
        <f aca="true" t="shared" si="40" ref="E144:J144">SUM(E145)</f>
        <v>2436590.75</v>
      </c>
      <c r="F144" s="105">
        <f t="shared" si="40"/>
        <v>2436590.75</v>
      </c>
      <c r="G144" s="105">
        <f t="shared" si="40"/>
        <v>2436590.75</v>
      </c>
      <c r="H144" s="105">
        <f t="shared" si="40"/>
        <v>42055000</v>
      </c>
      <c r="I144" s="105">
        <f t="shared" si="40"/>
        <v>37476095.58</v>
      </c>
      <c r="J144" s="105">
        <f t="shared" si="40"/>
        <v>37476095.58</v>
      </c>
      <c r="K144" s="71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</row>
    <row r="145" spans="1:83" s="3" customFormat="1" ht="82.5" customHeight="1">
      <c r="A145" s="51"/>
      <c r="B145" s="48" t="s">
        <v>43</v>
      </c>
      <c r="C145" s="86"/>
      <c r="D145" s="69"/>
      <c r="E145" s="90">
        <f aca="true" t="shared" si="41" ref="E145:J145">SUM(E146)</f>
        <v>2436590.75</v>
      </c>
      <c r="F145" s="90">
        <f t="shared" si="41"/>
        <v>2436590.75</v>
      </c>
      <c r="G145" s="90">
        <f t="shared" si="41"/>
        <v>2436590.75</v>
      </c>
      <c r="H145" s="90">
        <f t="shared" si="41"/>
        <v>42055000</v>
      </c>
      <c r="I145" s="90">
        <f t="shared" si="41"/>
        <v>37476095.58</v>
      </c>
      <c r="J145" s="90">
        <f t="shared" si="41"/>
        <v>37476095.58</v>
      </c>
      <c r="K145" s="71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</row>
    <row r="146" spans="1:83" s="3" customFormat="1" ht="48" customHeight="1">
      <c r="A146" s="51"/>
      <c r="B146" s="43" t="s">
        <v>7</v>
      </c>
      <c r="C146" s="86"/>
      <c r="D146" s="65" t="s">
        <v>44</v>
      </c>
      <c r="E146" s="92">
        <f>2367100+69490.75</f>
        <v>2436590.75</v>
      </c>
      <c r="F146" s="92">
        <f>2367100+69490.75</f>
        <v>2436590.75</v>
      </c>
      <c r="G146" s="92">
        <f>2367100+69490.75</f>
        <v>2436590.75</v>
      </c>
      <c r="H146" s="115">
        <v>42055000</v>
      </c>
      <c r="I146" s="115">
        <v>37476095.58</v>
      </c>
      <c r="J146" s="115">
        <v>37476095.58</v>
      </c>
      <c r="K146" s="70" t="s">
        <v>197</v>
      </c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</row>
    <row r="147" spans="1:83" s="3" customFormat="1" ht="47.25" customHeight="1">
      <c r="A147" s="51" t="s">
        <v>169</v>
      </c>
      <c r="B147" s="50" t="s">
        <v>64</v>
      </c>
      <c r="C147" s="85">
        <v>7950700</v>
      </c>
      <c r="D147" s="68"/>
      <c r="E147" s="105">
        <f>SUM(E148:E152)</f>
        <v>2274388.27</v>
      </c>
      <c r="F147" s="105">
        <f>SUM(F148:F152)</f>
        <v>2274362.85</v>
      </c>
      <c r="G147" s="105">
        <f>SUM(G148:G152)</f>
        <v>2274362.85</v>
      </c>
      <c r="H147" s="105">
        <f>SUM(H148:H152)</f>
        <v>0</v>
      </c>
      <c r="I147" s="105">
        <f>SUM(I148:I152)</f>
        <v>0</v>
      </c>
      <c r="J147" s="105">
        <f>SUM(J148)</f>
        <v>0</v>
      </c>
      <c r="K147" s="71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</row>
    <row r="148" spans="1:83" s="3" customFormat="1" ht="45">
      <c r="A148" s="42"/>
      <c r="B148" s="48" t="s">
        <v>5</v>
      </c>
      <c r="C148" s="86"/>
      <c r="D148" s="65" t="s">
        <v>71</v>
      </c>
      <c r="E148" s="100">
        <v>164885</v>
      </c>
      <c r="F148" s="100">
        <v>164885</v>
      </c>
      <c r="G148" s="101">
        <v>164885</v>
      </c>
      <c r="H148" s="100">
        <v>0</v>
      </c>
      <c r="I148" s="100">
        <v>0</v>
      </c>
      <c r="J148" s="101">
        <v>0</v>
      </c>
      <c r="K148" s="71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</row>
    <row r="149" spans="1:83" s="3" customFormat="1" ht="39">
      <c r="A149" s="42"/>
      <c r="B149" s="48"/>
      <c r="C149" s="86"/>
      <c r="D149" s="65" t="s">
        <v>74</v>
      </c>
      <c r="E149" s="100">
        <v>1769779.27</v>
      </c>
      <c r="F149" s="100">
        <v>1769753.85</v>
      </c>
      <c r="G149" s="100">
        <v>1769753.85</v>
      </c>
      <c r="H149" s="100">
        <v>0</v>
      </c>
      <c r="I149" s="100">
        <v>0</v>
      </c>
      <c r="J149" s="100">
        <v>0</v>
      </c>
      <c r="K149" s="70" t="s">
        <v>197</v>
      </c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</row>
    <row r="150" spans="1:83" s="3" customFormat="1" ht="77.25">
      <c r="A150" s="42"/>
      <c r="B150" s="48"/>
      <c r="C150" s="86"/>
      <c r="D150" s="65" t="s">
        <v>141</v>
      </c>
      <c r="E150" s="100">
        <v>88109</v>
      </c>
      <c r="F150" s="100">
        <v>88109</v>
      </c>
      <c r="G150" s="101">
        <v>88109</v>
      </c>
      <c r="H150" s="100">
        <v>0</v>
      </c>
      <c r="I150" s="100">
        <v>0</v>
      </c>
      <c r="J150" s="100">
        <v>0</v>
      </c>
      <c r="K150" s="71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</row>
    <row r="151" spans="1:83" s="3" customFormat="1" ht="77.25">
      <c r="A151" s="42"/>
      <c r="B151" s="48"/>
      <c r="C151" s="86"/>
      <c r="D151" s="65" t="s">
        <v>140</v>
      </c>
      <c r="E151" s="100">
        <v>76615</v>
      </c>
      <c r="F151" s="100">
        <v>76615</v>
      </c>
      <c r="G151" s="101">
        <v>76615</v>
      </c>
      <c r="H151" s="100">
        <v>0</v>
      </c>
      <c r="I151" s="100">
        <v>0</v>
      </c>
      <c r="J151" s="100">
        <v>0</v>
      </c>
      <c r="K151" s="71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</row>
    <row r="152" spans="1:83" s="3" customFormat="1" ht="51.75">
      <c r="A152" s="42"/>
      <c r="B152" s="48"/>
      <c r="C152" s="86"/>
      <c r="D152" s="65" t="s">
        <v>67</v>
      </c>
      <c r="E152" s="100">
        <v>175000</v>
      </c>
      <c r="F152" s="100">
        <v>175000</v>
      </c>
      <c r="G152" s="101">
        <v>175000</v>
      </c>
      <c r="H152" s="100">
        <v>0</v>
      </c>
      <c r="I152" s="100">
        <v>0</v>
      </c>
      <c r="J152" s="100">
        <v>0</v>
      </c>
      <c r="K152" s="70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</row>
    <row r="153" spans="1:83" s="3" customFormat="1" ht="130.5" customHeight="1">
      <c r="A153" s="51" t="s">
        <v>170</v>
      </c>
      <c r="B153" s="50" t="s">
        <v>91</v>
      </c>
      <c r="C153" s="81" t="s">
        <v>142</v>
      </c>
      <c r="D153" s="68"/>
      <c r="E153" s="105">
        <f aca="true" t="shared" si="42" ref="E153:J153">SUM(E154+E157)</f>
        <v>58639112.089999996</v>
      </c>
      <c r="F153" s="105">
        <f t="shared" si="42"/>
        <v>58639111.97</v>
      </c>
      <c r="G153" s="105">
        <f t="shared" si="42"/>
        <v>58639111.97</v>
      </c>
      <c r="H153" s="105">
        <f t="shared" si="42"/>
        <v>100160200</v>
      </c>
      <c r="I153" s="105">
        <f t="shared" si="42"/>
        <v>99409819.47</v>
      </c>
      <c r="J153" s="105">
        <f t="shared" si="42"/>
        <v>99409819.47</v>
      </c>
      <c r="K153" s="77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</row>
    <row r="154" spans="1:83" s="3" customFormat="1" ht="30">
      <c r="A154" s="42"/>
      <c r="B154" s="48" t="s">
        <v>6</v>
      </c>
      <c r="C154" s="126"/>
      <c r="D154" s="133"/>
      <c r="E154" s="90">
        <f aca="true" t="shared" si="43" ref="E154:J154">E155+E156</f>
        <v>2063596.01</v>
      </c>
      <c r="F154" s="90">
        <f t="shared" si="43"/>
        <v>2063596.01</v>
      </c>
      <c r="G154" s="90">
        <f t="shared" si="43"/>
        <v>2063596.01</v>
      </c>
      <c r="H154" s="90">
        <f t="shared" si="43"/>
        <v>9360200</v>
      </c>
      <c r="I154" s="90">
        <f t="shared" si="43"/>
        <v>8609819.47</v>
      </c>
      <c r="J154" s="90">
        <f t="shared" si="43"/>
        <v>8609819.47</v>
      </c>
      <c r="K154" s="71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</row>
    <row r="155" spans="1:83" s="3" customFormat="1" ht="51.75">
      <c r="A155" s="42"/>
      <c r="B155" s="48"/>
      <c r="C155" s="86"/>
      <c r="D155" s="69" t="s">
        <v>143</v>
      </c>
      <c r="E155" s="100">
        <v>0</v>
      </c>
      <c r="F155" s="100">
        <v>0</v>
      </c>
      <c r="G155" s="100">
        <v>0</v>
      </c>
      <c r="H155" s="100">
        <v>9360200</v>
      </c>
      <c r="I155" s="100">
        <v>8609819.47</v>
      </c>
      <c r="J155" s="100">
        <v>8609819.47</v>
      </c>
      <c r="K155" s="70" t="s">
        <v>197</v>
      </c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</row>
    <row r="156" spans="1:83" s="3" customFormat="1" ht="77.25">
      <c r="A156" s="42"/>
      <c r="B156" s="48"/>
      <c r="C156" s="86"/>
      <c r="D156" s="69" t="s">
        <v>144</v>
      </c>
      <c r="E156" s="100">
        <v>2063596.01</v>
      </c>
      <c r="F156" s="100">
        <v>2063596.01</v>
      </c>
      <c r="G156" s="100">
        <v>2063596.01</v>
      </c>
      <c r="H156" s="100">
        <v>0</v>
      </c>
      <c r="I156" s="100">
        <v>0</v>
      </c>
      <c r="J156" s="100">
        <v>0</v>
      </c>
      <c r="K156" s="71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</row>
    <row r="157" spans="1:83" s="3" customFormat="1" ht="75">
      <c r="A157" s="42"/>
      <c r="B157" s="43" t="s">
        <v>104</v>
      </c>
      <c r="C157" s="86"/>
      <c r="D157" s="69"/>
      <c r="E157" s="90">
        <f aca="true" t="shared" si="44" ref="E157:J157">E158+E159</f>
        <v>56575516.08</v>
      </c>
      <c r="F157" s="90">
        <f t="shared" si="44"/>
        <v>56575515.96</v>
      </c>
      <c r="G157" s="90">
        <f t="shared" si="44"/>
        <v>56575515.96</v>
      </c>
      <c r="H157" s="90">
        <f t="shared" si="44"/>
        <v>90800000</v>
      </c>
      <c r="I157" s="90">
        <f t="shared" si="44"/>
        <v>90800000</v>
      </c>
      <c r="J157" s="90">
        <f t="shared" si="44"/>
        <v>90800000</v>
      </c>
      <c r="K157" s="71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</row>
    <row r="158" spans="1:83" s="3" customFormat="1" ht="77.25">
      <c r="A158" s="42"/>
      <c r="B158" s="48"/>
      <c r="C158" s="86"/>
      <c r="D158" s="69" t="s">
        <v>145</v>
      </c>
      <c r="E158" s="100">
        <v>934116.08</v>
      </c>
      <c r="F158" s="100">
        <v>934115.96</v>
      </c>
      <c r="G158" s="100">
        <v>934115.96</v>
      </c>
      <c r="H158" s="100">
        <v>0</v>
      </c>
      <c r="I158" s="100">
        <v>0</v>
      </c>
      <c r="J158" s="100">
        <v>0</v>
      </c>
      <c r="K158" s="70" t="s">
        <v>197</v>
      </c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</row>
    <row r="159" spans="1:83" s="3" customFormat="1" ht="26.25">
      <c r="A159" s="42"/>
      <c r="B159" s="43"/>
      <c r="C159" s="86">
        <v>5224500</v>
      </c>
      <c r="D159" s="69" t="s">
        <v>77</v>
      </c>
      <c r="E159" s="100">
        <v>55641400</v>
      </c>
      <c r="F159" s="100">
        <v>55641400</v>
      </c>
      <c r="G159" s="100">
        <v>55641400</v>
      </c>
      <c r="H159" s="100">
        <v>90800000</v>
      </c>
      <c r="I159" s="100">
        <v>90800000</v>
      </c>
      <c r="J159" s="100">
        <v>90800000</v>
      </c>
      <c r="K159" s="71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</row>
    <row r="160" spans="1:83" s="3" customFormat="1" ht="57.75">
      <c r="A160" s="51" t="s">
        <v>171</v>
      </c>
      <c r="B160" s="50" t="s">
        <v>65</v>
      </c>
      <c r="C160" s="87">
        <v>7951300</v>
      </c>
      <c r="D160" s="64"/>
      <c r="E160" s="105">
        <f aca="true" t="shared" si="45" ref="E160:J160">SUM(E161:E167)</f>
        <v>2154810</v>
      </c>
      <c r="F160" s="105">
        <f t="shared" si="45"/>
        <v>2154810</v>
      </c>
      <c r="G160" s="105">
        <f t="shared" si="45"/>
        <v>2154810</v>
      </c>
      <c r="H160" s="105">
        <f t="shared" si="45"/>
        <v>0</v>
      </c>
      <c r="I160" s="105">
        <f t="shared" si="45"/>
        <v>0</v>
      </c>
      <c r="J160" s="105">
        <f t="shared" si="45"/>
        <v>0</v>
      </c>
      <c r="K160" s="77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</row>
    <row r="161" spans="1:83" s="3" customFormat="1" ht="30">
      <c r="A161" s="42"/>
      <c r="B161" s="48" t="s">
        <v>6</v>
      </c>
      <c r="C161" s="86"/>
      <c r="D161" s="69" t="s">
        <v>66</v>
      </c>
      <c r="E161" s="100">
        <v>782222.39</v>
      </c>
      <c r="F161" s="100">
        <v>782222.39</v>
      </c>
      <c r="G161" s="101">
        <v>782222.39</v>
      </c>
      <c r="H161" s="100">
        <v>0</v>
      </c>
      <c r="I161" s="100">
        <v>0</v>
      </c>
      <c r="J161" s="101">
        <v>0</v>
      </c>
      <c r="K161" s="70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</row>
    <row r="162" spans="1:83" s="3" customFormat="1" ht="115.5">
      <c r="A162" s="42"/>
      <c r="B162" s="48"/>
      <c r="C162" s="86"/>
      <c r="D162" s="69" t="s">
        <v>146</v>
      </c>
      <c r="E162" s="100">
        <v>336000</v>
      </c>
      <c r="F162" s="100">
        <v>336000</v>
      </c>
      <c r="G162" s="100">
        <v>336000</v>
      </c>
      <c r="H162" s="100">
        <v>0</v>
      </c>
      <c r="I162" s="100">
        <v>0</v>
      </c>
      <c r="J162" s="101">
        <v>0</v>
      </c>
      <c r="K162" s="70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</row>
    <row r="163" spans="1:83" s="3" customFormat="1" ht="77.25">
      <c r="A163" s="42"/>
      <c r="B163" s="48"/>
      <c r="C163" s="86"/>
      <c r="D163" s="69" t="s">
        <v>147</v>
      </c>
      <c r="E163" s="100">
        <v>676686</v>
      </c>
      <c r="F163" s="100">
        <v>676686</v>
      </c>
      <c r="G163" s="100">
        <v>676686</v>
      </c>
      <c r="H163" s="100">
        <v>0</v>
      </c>
      <c r="I163" s="100">
        <v>0</v>
      </c>
      <c r="J163" s="101">
        <v>0</v>
      </c>
      <c r="K163" s="70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</row>
    <row r="164" spans="1:83" s="3" customFormat="1" ht="39">
      <c r="A164" s="42"/>
      <c r="B164" s="48"/>
      <c r="C164" s="86"/>
      <c r="D164" s="69" t="s">
        <v>205</v>
      </c>
      <c r="E164" s="100">
        <v>260901.61</v>
      </c>
      <c r="F164" s="100">
        <v>260901.61</v>
      </c>
      <c r="G164" s="100">
        <v>260901.61</v>
      </c>
      <c r="H164" s="100"/>
      <c r="I164" s="100"/>
      <c r="J164" s="101"/>
      <c r="K164" s="70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</row>
    <row r="165" spans="1:83" s="3" customFormat="1" ht="77.25">
      <c r="A165" s="42"/>
      <c r="B165" s="48"/>
      <c r="C165" s="86"/>
      <c r="D165" s="69" t="s">
        <v>148</v>
      </c>
      <c r="E165" s="100">
        <v>99000</v>
      </c>
      <c r="F165" s="100">
        <v>99000</v>
      </c>
      <c r="G165" s="100">
        <v>99000</v>
      </c>
      <c r="H165" s="100">
        <v>0</v>
      </c>
      <c r="I165" s="100">
        <v>0</v>
      </c>
      <c r="J165" s="101">
        <v>0</v>
      </c>
      <c r="K165" s="70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</row>
    <row r="166" spans="1:83" s="3" customFormat="1" ht="115.5" hidden="1">
      <c r="A166" s="42"/>
      <c r="B166" s="48"/>
      <c r="C166" s="86"/>
      <c r="D166" s="65" t="s">
        <v>72</v>
      </c>
      <c r="E166" s="100"/>
      <c r="F166" s="100"/>
      <c r="G166" s="101"/>
      <c r="H166" s="100"/>
      <c r="I166" s="100"/>
      <c r="J166" s="101"/>
      <c r="K166" s="71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</row>
    <row r="167" spans="1:83" s="3" customFormat="1" ht="103.5" customHeight="1" hidden="1">
      <c r="A167" s="42"/>
      <c r="B167" s="48" t="s">
        <v>5</v>
      </c>
      <c r="C167" s="86"/>
      <c r="D167" s="65" t="s">
        <v>72</v>
      </c>
      <c r="E167" s="100"/>
      <c r="F167" s="100"/>
      <c r="G167" s="101"/>
      <c r="H167" s="100"/>
      <c r="I167" s="100"/>
      <c r="J167" s="101"/>
      <c r="K167" s="71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</row>
    <row r="168" spans="1:83" s="3" customFormat="1" ht="129.75" customHeight="1">
      <c r="A168" s="51" t="s">
        <v>172</v>
      </c>
      <c r="B168" s="29" t="s">
        <v>88</v>
      </c>
      <c r="C168" s="88">
        <v>7951900</v>
      </c>
      <c r="D168" s="59"/>
      <c r="E168" s="94">
        <f aca="true" t="shared" si="46" ref="E168:J168">SUM(E169:E172)</f>
        <v>3205107.88</v>
      </c>
      <c r="F168" s="94">
        <f t="shared" si="46"/>
        <v>3205107.88</v>
      </c>
      <c r="G168" s="94">
        <f t="shared" si="46"/>
        <v>3205107.88</v>
      </c>
      <c r="H168" s="94">
        <f t="shared" si="46"/>
        <v>0</v>
      </c>
      <c r="I168" s="94">
        <f t="shared" si="46"/>
        <v>0</v>
      </c>
      <c r="J168" s="94">
        <f t="shared" si="46"/>
        <v>0</v>
      </c>
      <c r="K168" s="72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</row>
    <row r="169" spans="1:83" s="3" customFormat="1" ht="51" customHeight="1">
      <c r="A169" s="42"/>
      <c r="B169" s="43" t="s">
        <v>7</v>
      </c>
      <c r="C169" s="125"/>
      <c r="D169" s="57" t="s">
        <v>206</v>
      </c>
      <c r="E169" s="92">
        <v>1263905</v>
      </c>
      <c r="F169" s="92">
        <v>1263905</v>
      </c>
      <c r="G169" s="93">
        <v>1263905</v>
      </c>
      <c r="H169" s="92">
        <v>0</v>
      </c>
      <c r="I169" s="92">
        <v>0</v>
      </c>
      <c r="J169" s="93">
        <v>0</v>
      </c>
      <c r="K169" s="70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</row>
    <row r="170" spans="1:83" s="3" customFormat="1" ht="75" customHeight="1">
      <c r="A170" s="42"/>
      <c r="B170" s="43" t="s">
        <v>149</v>
      </c>
      <c r="C170" s="125"/>
      <c r="D170" s="57" t="s">
        <v>89</v>
      </c>
      <c r="E170" s="92">
        <v>566202.88</v>
      </c>
      <c r="F170" s="92">
        <v>566202.88</v>
      </c>
      <c r="G170" s="93">
        <v>566202.88</v>
      </c>
      <c r="H170" s="92">
        <v>0</v>
      </c>
      <c r="I170" s="92">
        <v>0</v>
      </c>
      <c r="J170" s="93">
        <v>0</v>
      </c>
      <c r="K170" s="70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</row>
    <row r="171" spans="1:83" s="3" customFormat="1" ht="51" customHeight="1">
      <c r="A171" s="42"/>
      <c r="B171" s="48" t="s">
        <v>6</v>
      </c>
      <c r="C171" s="86"/>
      <c r="D171" s="57" t="s">
        <v>89</v>
      </c>
      <c r="E171" s="92">
        <v>200000</v>
      </c>
      <c r="F171" s="92">
        <v>200000</v>
      </c>
      <c r="G171" s="93">
        <v>200000</v>
      </c>
      <c r="H171" s="92">
        <v>0</v>
      </c>
      <c r="I171" s="92">
        <v>0</v>
      </c>
      <c r="J171" s="93">
        <v>0</v>
      </c>
      <c r="K171" s="70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</row>
    <row r="172" spans="1:83" s="3" customFormat="1" ht="45">
      <c r="A172" s="42"/>
      <c r="B172" s="48" t="s">
        <v>5</v>
      </c>
      <c r="C172" s="125"/>
      <c r="D172" s="57" t="s">
        <v>89</v>
      </c>
      <c r="E172" s="92">
        <v>1175000</v>
      </c>
      <c r="F172" s="92">
        <v>1175000</v>
      </c>
      <c r="G172" s="92">
        <v>1175000</v>
      </c>
      <c r="H172" s="92">
        <v>0</v>
      </c>
      <c r="I172" s="92">
        <v>0</v>
      </c>
      <c r="J172" s="93">
        <v>0</v>
      </c>
      <c r="K172" s="71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</row>
    <row r="173" spans="1:83" s="3" customFormat="1" ht="129">
      <c r="A173" s="51" t="s">
        <v>173</v>
      </c>
      <c r="B173" s="120" t="s">
        <v>179</v>
      </c>
      <c r="C173" s="85">
        <v>5222200</v>
      </c>
      <c r="D173" s="134"/>
      <c r="E173" s="94">
        <f aca="true" t="shared" si="47" ref="E173:J175">SUM(E174:E174)</f>
        <v>0</v>
      </c>
      <c r="F173" s="94">
        <f t="shared" si="47"/>
        <v>0</v>
      </c>
      <c r="G173" s="94">
        <f t="shared" si="47"/>
        <v>0</v>
      </c>
      <c r="H173" s="94">
        <f t="shared" si="47"/>
        <v>144700</v>
      </c>
      <c r="I173" s="94">
        <f t="shared" si="47"/>
        <v>144700</v>
      </c>
      <c r="J173" s="94">
        <f t="shared" si="47"/>
        <v>144700</v>
      </c>
      <c r="K173" s="72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</row>
    <row r="174" spans="1:83" s="3" customFormat="1" ht="153.75">
      <c r="A174" s="42"/>
      <c r="B174" s="123" t="s">
        <v>180</v>
      </c>
      <c r="C174" s="125"/>
      <c r="D174" s="62" t="s">
        <v>181</v>
      </c>
      <c r="E174" s="100">
        <v>0</v>
      </c>
      <c r="F174" s="100">
        <v>0</v>
      </c>
      <c r="G174" s="100">
        <v>0</v>
      </c>
      <c r="H174" s="100">
        <v>144700</v>
      </c>
      <c r="I174" s="100">
        <v>144700</v>
      </c>
      <c r="J174" s="100">
        <v>144700</v>
      </c>
      <c r="K174" s="71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</row>
    <row r="175" spans="1:83" s="3" customFormat="1" ht="90.75" customHeight="1">
      <c r="A175" s="51" t="s">
        <v>178</v>
      </c>
      <c r="B175" s="50" t="s">
        <v>182</v>
      </c>
      <c r="C175" s="85">
        <v>5224000</v>
      </c>
      <c r="D175" s="68"/>
      <c r="E175" s="94">
        <f t="shared" si="47"/>
        <v>0</v>
      </c>
      <c r="F175" s="94">
        <f t="shared" si="47"/>
        <v>0</v>
      </c>
      <c r="G175" s="94">
        <f t="shared" si="47"/>
        <v>0</v>
      </c>
      <c r="H175" s="94">
        <f t="shared" si="47"/>
        <v>9077449.6</v>
      </c>
      <c r="I175" s="94">
        <f t="shared" si="47"/>
        <v>8580381.47</v>
      </c>
      <c r="J175" s="94">
        <f t="shared" si="47"/>
        <v>8580381.47</v>
      </c>
      <c r="K175" s="72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</row>
    <row r="176" spans="1:83" s="3" customFormat="1" ht="77.25">
      <c r="A176" s="42"/>
      <c r="B176" s="48" t="s">
        <v>6</v>
      </c>
      <c r="C176" s="86"/>
      <c r="D176" s="69" t="s">
        <v>183</v>
      </c>
      <c r="E176" s="100">
        <v>0</v>
      </c>
      <c r="F176" s="100">
        <v>0</v>
      </c>
      <c r="G176" s="100">
        <v>0</v>
      </c>
      <c r="H176" s="100">
        <v>9077449.6</v>
      </c>
      <c r="I176" s="100">
        <v>8580381.47</v>
      </c>
      <c r="J176" s="100">
        <v>8580381.47</v>
      </c>
      <c r="K176" s="70" t="s">
        <v>197</v>
      </c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</row>
    <row r="177" spans="1:83" ht="15">
      <c r="A177" s="44"/>
      <c r="B177" s="55" t="s">
        <v>14</v>
      </c>
      <c r="C177" s="89"/>
      <c r="D177" s="56"/>
      <c r="E177" s="106">
        <f>SUM(E5+E17+E20+E31+E51+E58+E62+E65+E84+E87+E92+E105+E114+E116+E118+E121+E137+E142+E144+E147+E153+E160+E168+E175)</f>
        <v>98108972.96</v>
      </c>
      <c r="F177" s="106">
        <f>SUM(F5+F17+F20+F31+F51+F58+F62+F65+F84+F87+F92+F105+F114+F116+F118+F121+F137+F142+F144+F147+F153+F160+F168+F175)</f>
        <v>95094115.61999999</v>
      </c>
      <c r="G177" s="106">
        <f>SUM(G5+G17+G20+G31+G51+G58+G62+G65+G84+G87+G92+G105+G114+G116+G118+G121+G137+G142+G144+G147+G153+G160+G168+G175)</f>
        <v>95093666.22</v>
      </c>
      <c r="H177" s="106">
        <f>SUM(H5+H17+H20+H31+H51+H58+H62+H65+H84+H87+H92+H105+H114+H116+H118+H121+H137+H142+H144+H147+H153+H160+H168+H173+H175)</f>
        <v>605408365.42</v>
      </c>
      <c r="I177" s="106">
        <f>SUM(I5+I17+I20+I31+I51+I58+I62+I65+I84+I87+I92+I105+I114+I116+I118+I121+I137+I142+I144+I147+I153+I160+I168+I173+I175)</f>
        <v>451961176.4</v>
      </c>
      <c r="J177" s="106">
        <f>SUM(J5+J17+J20+J31+J51+J58+J62+J65+J84+J87+J92+J105+J114+J116+J118+J121+J137+J142+J144+J147+J153+J160+J168+J173+J175)</f>
        <v>451961169.25</v>
      </c>
      <c r="K177" s="27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</row>
    <row r="178" spans="1:83" s="13" customFormat="1" ht="10.5" customHeight="1">
      <c r="A178" s="136"/>
      <c r="B178" s="136"/>
      <c r="C178" s="136"/>
      <c r="D178" s="136"/>
      <c r="E178" s="10"/>
      <c r="F178" s="10"/>
      <c r="G178" s="10"/>
      <c r="H178" s="38"/>
      <c r="I178" s="38"/>
      <c r="J178" s="12"/>
      <c r="K178" s="1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</row>
    <row r="179" spans="1:83" s="13" customFormat="1" ht="16.5" customHeight="1">
      <c r="A179" s="136" t="s">
        <v>78</v>
      </c>
      <c r="B179" s="136"/>
      <c r="C179" s="136"/>
      <c r="D179" s="136"/>
      <c r="E179" s="14"/>
      <c r="F179" s="14"/>
      <c r="J179" s="12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</row>
    <row r="180" spans="1:83" s="13" customFormat="1" ht="15.75">
      <c r="A180" s="141" t="s">
        <v>39</v>
      </c>
      <c r="B180" s="141"/>
      <c r="C180" s="141"/>
      <c r="D180" s="141"/>
      <c r="E180" s="142"/>
      <c r="F180" s="14"/>
      <c r="G180" s="11"/>
      <c r="H180" s="11" t="s">
        <v>79</v>
      </c>
      <c r="I180" s="11"/>
      <c r="J180" s="10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</row>
    <row r="181" spans="1:83" ht="11.25" customHeight="1">
      <c r="A181" s="16"/>
      <c r="B181" s="21"/>
      <c r="C181" s="22"/>
      <c r="D181" s="23"/>
      <c r="E181" s="14"/>
      <c r="F181" s="14"/>
      <c r="G181" s="14"/>
      <c r="H181" s="15"/>
      <c r="I181" s="15"/>
      <c r="J181" s="7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</row>
    <row r="182" spans="1:83" ht="13.5" customHeight="1">
      <c r="A182" s="147"/>
      <c r="B182" s="147"/>
      <c r="C182" s="13"/>
      <c r="D182" s="13"/>
      <c r="E182" s="24"/>
      <c r="F182" s="24"/>
      <c r="G182" s="24"/>
      <c r="H182" s="25"/>
      <c r="I182" s="25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</row>
    <row r="183" spans="1:83" ht="15.75">
      <c r="A183" s="146"/>
      <c r="B183" s="146"/>
      <c r="C183" s="13"/>
      <c r="D183" s="13"/>
      <c r="E183" s="24"/>
      <c r="F183" s="24"/>
      <c r="G183" s="24"/>
      <c r="H183" s="25"/>
      <c r="I183" s="25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</row>
    <row r="184" spans="1:83" ht="15.75">
      <c r="A184" s="16"/>
      <c r="B184" s="26"/>
      <c r="C184" s="13"/>
      <c r="D184" s="13"/>
      <c r="E184" s="24"/>
      <c r="F184" s="24"/>
      <c r="G184" s="24"/>
      <c r="H184" s="25"/>
      <c r="I184" s="25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</row>
    <row r="185" spans="1:83" ht="15.75">
      <c r="A185" s="16"/>
      <c r="B185" s="26"/>
      <c r="C185" s="13"/>
      <c r="D185" s="13"/>
      <c r="E185" s="24"/>
      <c r="F185" s="24"/>
      <c r="G185" s="24"/>
      <c r="H185" s="25"/>
      <c r="I185" s="25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</row>
    <row r="186" spans="1:83" ht="15.75">
      <c r="A186" s="16"/>
      <c r="B186" s="26"/>
      <c r="C186" s="13"/>
      <c r="D186" s="13"/>
      <c r="E186" s="24"/>
      <c r="F186" s="24"/>
      <c r="G186" s="24"/>
      <c r="H186" s="25"/>
      <c r="I186" s="25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</row>
    <row r="187" spans="1:83" ht="15.75">
      <c r="A187" s="16"/>
      <c r="B187" s="26"/>
      <c r="C187" s="13"/>
      <c r="D187" s="13"/>
      <c r="E187" s="24"/>
      <c r="F187" s="24"/>
      <c r="G187" s="24"/>
      <c r="H187" s="25"/>
      <c r="I187" s="25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</row>
    <row r="188" spans="1:83" ht="15.75">
      <c r="A188" s="16"/>
      <c r="B188" s="26"/>
      <c r="C188" s="13"/>
      <c r="D188" s="13"/>
      <c r="E188" s="24"/>
      <c r="F188" s="24"/>
      <c r="G188" s="24"/>
      <c r="H188" s="25"/>
      <c r="I188" s="25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</row>
    <row r="189" spans="1:83" ht="15.75">
      <c r="A189" s="16"/>
      <c r="B189" s="26"/>
      <c r="C189" s="13"/>
      <c r="D189" s="13"/>
      <c r="E189" s="24"/>
      <c r="F189" s="24"/>
      <c r="G189" s="24"/>
      <c r="H189" s="25"/>
      <c r="I189" s="25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</row>
    <row r="190" spans="1:83" ht="15.75">
      <c r="A190" s="16"/>
      <c r="B190" s="26"/>
      <c r="C190" s="13"/>
      <c r="D190" s="13"/>
      <c r="E190" s="24"/>
      <c r="F190" s="24"/>
      <c r="G190" s="24"/>
      <c r="H190" s="25"/>
      <c r="I190" s="25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</row>
    <row r="191" spans="1:83" ht="15.75">
      <c r="A191" s="16"/>
      <c r="B191" s="26"/>
      <c r="C191" s="13"/>
      <c r="D191" s="13"/>
      <c r="E191" s="24"/>
      <c r="F191" s="24"/>
      <c r="G191" s="24"/>
      <c r="H191" s="25"/>
      <c r="I191" s="25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</row>
    <row r="192" spans="1:83" ht="15.75">
      <c r="A192" s="16"/>
      <c r="B192" s="26"/>
      <c r="C192" s="13"/>
      <c r="D192" s="13"/>
      <c r="E192" s="24"/>
      <c r="F192" s="24"/>
      <c r="G192" s="24"/>
      <c r="H192" s="25"/>
      <c r="I192" s="25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</row>
    <row r="193" spans="1:83" ht="15.75">
      <c r="A193" s="16"/>
      <c r="B193" s="26"/>
      <c r="C193" s="13"/>
      <c r="D193" s="13"/>
      <c r="E193" s="24"/>
      <c r="F193" s="24"/>
      <c r="G193" s="24"/>
      <c r="H193" s="25"/>
      <c r="I193" s="25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</row>
    <row r="194" spans="1:83" ht="15.75">
      <c r="A194" s="16"/>
      <c r="B194" s="26"/>
      <c r="C194" s="13"/>
      <c r="D194" s="13"/>
      <c r="E194" s="24"/>
      <c r="F194" s="24"/>
      <c r="G194" s="24"/>
      <c r="H194" s="25"/>
      <c r="I194" s="25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</row>
    <row r="195" spans="1:83" ht="15.75">
      <c r="A195" s="16"/>
      <c r="B195" s="26"/>
      <c r="C195" s="13"/>
      <c r="D195" s="13"/>
      <c r="E195" s="24"/>
      <c r="F195" s="24"/>
      <c r="G195" s="24"/>
      <c r="H195" s="25"/>
      <c r="I195" s="25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</row>
    <row r="196" spans="1:83" ht="15.75">
      <c r="A196" s="16"/>
      <c r="B196" s="26"/>
      <c r="C196" s="13"/>
      <c r="D196" s="13"/>
      <c r="E196" s="24"/>
      <c r="F196" s="24"/>
      <c r="G196" s="24"/>
      <c r="H196" s="25"/>
      <c r="I196" s="25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</row>
    <row r="197" spans="1:83" ht="15.75">
      <c r="A197" s="16"/>
      <c r="B197" s="26"/>
      <c r="C197" s="13"/>
      <c r="D197" s="13"/>
      <c r="E197" s="24"/>
      <c r="F197" s="24"/>
      <c r="G197" s="24"/>
      <c r="H197" s="25"/>
      <c r="I197" s="25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</row>
    <row r="198" spans="1:83" ht="15.75">
      <c r="A198" s="16"/>
      <c r="B198" s="26"/>
      <c r="C198" s="13"/>
      <c r="D198" s="13"/>
      <c r="E198" s="24"/>
      <c r="F198" s="24"/>
      <c r="G198" s="24"/>
      <c r="H198" s="25"/>
      <c r="I198" s="25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</row>
    <row r="199" spans="1:83" ht="15.75">
      <c r="A199" s="16"/>
      <c r="B199" s="26"/>
      <c r="C199" s="13"/>
      <c r="D199" s="13"/>
      <c r="E199" s="24"/>
      <c r="F199" s="24"/>
      <c r="G199" s="24"/>
      <c r="H199" s="25"/>
      <c r="I199" s="25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</row>
    <row r="200" spans="1:83" ht="15.75">
      <c r="A200" s="16"/>
      <c r="B200" s="26"/>
      <c r="C200" s="13"/>
      <c r="D200" s="13"/>
      <c r="E200" s="24"/>
      <c r="F200" s="24"/>
      <c r="G200" s="24"/>
      <c r="H200" s="25"/>
      <c r="I200" s="25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</row>
    <row r="201" spans="1:83" ht="15.75">
      <c r="A201" s="16"/>
      <c r="B201" s="26"/>
      <c r="C201" s="13"/>
      <c r="D201" s="13"/>
      <c r="E201" s="24"/>
      <c r="F201" s="24"/>
      <c r="G201" s="24"/>
      <c r="H201" s="25"/>
      <c r="I201" s="25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</row>
    <row r="202" spans="1:83" ht="15.75">
      <c r="A202" s="16"/>
      <c r="B202" s="26"/>
      <c r="C202" s="13"/>
      <c r="D202" s="13"/>
      <c r="E202" s="24"/>
      <c r="F202" s="24"/>
      <c r="G202" s="24"/>
      <c r="H202" s="25"/>
      <c r="I202" s="25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</row>
    <row r="203" spans="1:83" ht="15.75">
      <c r="A203" s="16"/>
      <c r="B203" s="26"/>
      <c r="C203" s="13"/>
      <c r="D203" s="13"/>
      <c r="E203" s="24"/>
      <c r="F203" s="24"/>
      <c r="G203" s="24"/>
      <c r="H203" s="25"/>
      <c r="I203" s="25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</row>
    <row r="204" spans="1:83" ht="15.75">
      <c r="A204" s="16"/>
      <c r="B204" s="26"/>
      <c r="C204" s="13"/>
      <c r="D204" s="13"/>
      <c r="E204" s="24"/>
      <c r="F204" s="24"/>
      <c r="G204" s="24"/>
      <c r="H204" s="25"/>
      <c r="I204" s="25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</row>
    <row r="205" spans="1:83" ht="15.75">
      <c r="A205" s="16"/>
      <c r="B205" s="26"/>
      <c r="C205" s="13"/>
      <c r="D205" s="13"/>
      <c r="E205" s="24"/>
      <c r="F205" s="24"/>
      <c r="G205" s="24"/>
      <c r="H205" s="25"/>
      <c r="I205" s="25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</row>
    <row r="206" spans="1:83" ht="15.75">
      <c r="A206" s="16"/>
      <c r="B206" s="26"/>
      <c r="C206" s="13"/>
      <c r="D206" s="13"/>
      <c r="E206" s="24"/>
      <c r="F206" s="24"/>
      <c r="G206" s="24"/>
      <c r="H206" s="25"/>
      <c r="I206" s="25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</row>
    <row r="207" spans="1:83" ht="15.75">
      <c r="A207" s="16"/>
      <c r="B207" s="26"/>
      <c r="C207" s="13"/>
      <c r="D207" s="13"/>
      <c r="E207" s="24"/>
      <c r="F207" s="24"/>
      <c r="G207" s="24"/>
      <c r="H207" s="25"/>
      <c r="I207" s="25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</row>
    <row r="208" spans="1:83" ht="15.75">
      <c r="A208" s="16"/>
      <c r="B208" s="26"/>
      <c r="C208" s="13"/>
      <c r="D208" s="13"/>
      <c r="E208" s="24"/>
      <c r="F208" s="24"/>
      <c r="G208" s="24"/>
      <c r="H208" s="25"/>
      <c r="I208" s="25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</row>
    <row r="209" spans="1:83" ht="15.75">
      <c r="A209" s="16"/>
      <c r="B209" s="26"/>
      <c r="C209" s="13"/>
      <c r="D209" s="13"/>
      <c r="E209" s="24"/>
      <c r="F209" s="24"/>
      <c r="G209" s="24"/>
      <c r="H209" s="25"/>
      <c r="I209" s="25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</row>
    <row r="210" spans="1:83" ht="15.75">
      <c r="A210" s="16"/>
      <c r="B210" s="26"/>
      <c r="C210" s="13"/>
      <c r="D210" s="13"/>
      <c r="E210" s="24"/>
      <c r="F210" s="24"/>
      <c r="G210" s="24"/>
      <c r="H210" s="25"/>
      <c r="I210" s="25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</row>
    <row r="211" spans="1:83" ht="15.75">
      <c r="A211" s="16"/>
      <c r="B211" s="26"/>
      <c r="C211" s="13"/>
      <c r="D211" s="13"/>
      <c r="E211" s="24"/>
      <c r="F211" s="24"/>
      <c r="G211" s="24"/>
      <c r="H211" s="25"/>
      <c r="I211" s="25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</row>
    <row r="212" spans="1:83" ht="15.75">
      <c r="A212" s="16"/>
      <c r="B212" s="26"/>
      <c r="C212" s="13"/>
      <c r="D212" s="13"/>
      <c r="E212" s="24"/>
      <c r="F212" s="24"/>
      <c r="G212" s="24"/>
      <c r="H212" s="25"/>
      <c r="I212" s="25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</row>
    <row r="213" spans="1:9" ht="15.75">
      <c r="A213" s="16"/>
      <c r="B213" s="26"/>
      <c r="C213" s="13"/>
      <c r="D213" s="13"/>
      <c r="E213" s="24"/>
      <c r="F213" s="24"/>
      <c r="G213" s="24"/>
      <c r="H213" s="25"/>
      <c r="I213" s="25"/>
    </row>
    <row r="214" spans="1:9" ht="15.75">
      <c r="A214" s="16"/>
      <c r="B214" s="26"/>
      <c r="C214" s="13"/>
      <c r="D214" s="13"/>
      <c r="E214" s="24"/>
      <c r="F214" s="24"/>
      <c r="G214" s="24"/>
      <c r="H214" s="25"/>
      <c r="I214" s="25"/>
    </row>
    <row r="215" spans="1:9" ht="15.75">
      <c r="A215" s="16"/>
      <c r="B215" s="26"/>
      <c r="C215" s="13"/>
      <c r="D215" s="13"/>
      <c r="E215" s="24"/>
      <c r="F215" s="24"/>
      <c r="G215" s="24"/>
      <c r="H215" s="25"/>
      <c r="I215" s="25"/>
    </row>
    <row r="216" spans="1:9" ht="15.75">
      <c r="A216" s="16"/>
      <c r="B216" s="26"/>
      <c r="C216" s="13"/>
      <c r="D216" s="13"/>
      <c r="E216" s="24"/>
      <c r="F216" s="24"/>
      <c r="G216" s="24"/>
      <c r="H216" s="25"/>
      <c r="I216" s="25"/>
    </row>
    <row r="217" spans="1:9" ht="15.75">
      <c r="A217" s="16"/>
      <c r="B217" s="13"/>
      <c r="C217" s="13"/>
      <c r="D217" s="13"/>
      <c r="E217" s="24"/>
      <c r="F217" s="24"/>
      <c r="G217" s="24"/>
      <c r="H217" s="25"/>
      <c r="I217" s="25"/>
    </row>
    <row r="218" spans="1:9" ht="15.75">
      <c r="A218" s="16"/>
      <c r="B218" s="13"/>
      <c r="C218" s="13"/>
      <c r="D218" s="13"/>
      <c r="E218" s="24"/>
      <c r="F218" s="24"/>
      <c r="G218" s="24"/>
      <c r="H218" s="25"/>
      <c r="I218" s="25"/>
    </row>
    <row r="219" spans="1:9" ht="15.75">
      <c r="A219" s="16"/>
      <c r="B219" s="13"/>
      <c r="C219" s="13"/>
      <c r="D219" s="13"/>
      <c r="E219" s="24"/>
      <c r="F219" s="24"/>
      <c r="G219" s="24"/>
      <c r="H219" s="25"/>
      <c r="I219" s="25"/>
    </row>
    <row r="220" spans="1:9" ht="15.75">
      <c r="A220" s="16"/>
      <c r="B220" s="13"/>
      <c r="C220" s="13"/>
      <c r="D220" s="13"/>
      <c r="E220" s="24"/>
      <c r="F220" s="24"/>
      <c r="G220" s="24"/>
      <c r="H220" s="25"/>
      <c r="I220" s="25"/>
    </row>
    <row r="221" spans="1:9" ht="15.75">
      <c r="A221" s="16"/>
      <c r="B221" s="13"/>
      <c r="C221" s="13"/>
      <c r="D221" s="13"/>
      <c r="E221" s="24"/>
      <c r="F221" s="24"/>
      <c r="G221" s="24"/>
      <c r="H221" s="25"/>
      <c r="I221" s="25"/>
    </row>
    <row r="222" spans="1:9" ht="15.75">
      <c r="A222" s="16"/>
      <c r="B222" s="13"/>
      <c r="C222" s="13"/>
      <c r="D222" s="13"/>
      <c r="E222" s="24"/>
      <c r="F222" s="24"/>
      <c r="G222" s="24"/>
      <c r="H222" s="25"/>
      <c r="I222" s="25"/>
    </row>
    <row r="223" spans="1:9" ht="15.75">
      <c r="A223" s="16"/>
      <c r="B223" s="13"/>
      <c r="C223" s="13"/>
      <c r="D223" s="13"/>
      <c r="E223" s="24"/>
      <c r="F223" s="24"/>
      <c r="G223" s="24"/>
      <c r="H223" s="25"/>
      <c r="I223" s="25"/>
    </row>
    <row r="224" spans="1:9" ht="15.75">
      <c r="A224" s="16"/>
      <c r="B224" s="13"/>
      <c r="C224" s="13"/>
      <c r="D224" s="13"/>
      <c r="E224" s="24"/>
      <c r="F224" s="24"/>
      <c r="G224" s="24"/>
      <c r="H224" s="25"/>
      <c r="I224" s="25"/>
    </row>
    <row r="225" spans="1:9" ht="15.75">
      <c r="A225" s="16"/>
      <c r="B225" s="13"/>
      <c r="C225" s="13"/>
      <c r="D225" s="13"/>
      <c r="E225" s="24"/>
      <c r="F225" s="24"/>
      <c r="G225" s="24"/>
      <c r="H225" s="25"/>
      <c r="I225" s="25"/>
    </row>
    <row r="226" spans="1:9" ht="15.75">
      <c r="A226" s="16"/>
      <c r="B226" s="13"/>
      <c r="C226" s="13"/>
      <c r="D226" s="13"/>
      <c r="E226" s="24"/>
      <c r="F226" s="24"/>
      <c r="G226" s="24"/>
      <c r="H226" s="25"/>
      <c r="I226" s="25"/>
    </row>
    <row r="227" spans="1:9" ht="15.75">
      <c r="A227" s="16"/>
      <c r="B227" s="13"/>
      <c r="C227" s="13"/>
      <c r="D227" s="13"/>
      <c r="E227" s="24"/>
      <c r="F227" s="24"/>
      <c r="G227" s="24"/>
      <c r="H227" s="25"/>
      <c r="I227" s="25"/>
    </row>
  </sheetData>
  <sheetProtection/>
  <mergeCells count="13">
    <mergeCell ref="A180:E180"/>
    <mergeCell ref="K3:K4"/>
    <mergeCell ref="H1:I1"/>
    <mergeCell ref="A183:B183"/>
    <mergeCell ref="A182:B182"/>
    <mergeCell ref="A179:D179"/>
    <mergeCell ref="E3:G3"/>
    <mergeCell ref="H3:J3"/>
    <mergeCell ref="A2:K2"/>
    <mergeCell ref="A178:D178"/>
    <mergeCell ref="A3:A4"/>
    <mergeCell ref="D3:D4"/>
    <mergeCell ref="B3:C3"/>
  </mergeCells>
  <printOptions/>
  <pageMargins left="0.3937007874015748" right="0.3937007874015748" top="0.3937007874015748" bottom="0.1968503937007874" header="0.5118110236220472" footer="0.5118110236220472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ГО "Охинский"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Анисимова Юлия Павловна</dc:creator>
  <cp:keywords/>
  <dc:description/>
  <cp:lastModifiedBy>budg03</cp:lastModifiedBy>
  <cp:lastPrinted>2014-02-12T03:25:29Z</cp:lastPrinted>
  <dcterms:created xsi:type="dcterms:W3CDTF">2010-02-04T07:12:24Z</dcterms:created>
  <dcterms:modified xsi:type="dcterms:W3CDTF">2014-03-17T05:36:11Z</dcterms:modified>
  <cp:category/>
  <cp:version/>
  <cp:contentType/>
  <cp:contentStatus/>
</cp:coreProperties>
</file>