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для размещения на сайте" sheetId="1" r:id="rId1"/>
  </sheets>
  <calcPr calcId="144525"/>
</workbook>
</file>

<file path=xl/calcChain.xml><?xml version="1.0" encoding="utf-8"?>
<calcChain xmlns="http://schemas.openxmlformats.org/spreadsheetml/2006/main">
  <c r="L23" i="1" l="1"/>
  <c r="H41" i="1"/>
  <c r="H36" i="1"/>
  <c r="K33" i="1"/>
  <c r="D33" i="1"/>
  <c r="E33" i="1"/>
  <c r="F33" i="1"/>
  <c r="L33" i="1"/>
  <c r="M33" i="1"/>
  <c r="M35" i="1"/>
  <c r="L35" i="1"/>
  <c r="F35" i="1"/>
  <c r="E35" i="1"/>
  <c r="M34" i="1"/>
  <c r="L34" i="1"/>
  <c r="F34" i="1"/>
  <c r="E34" i="1"/>
  <c r="M23" i="1"/>
  <c r="F23" i="1"/>
  <c r="E23" i="1"/>
  <c r="Q11" i="1" l="1"/>
  <c r="P11" i="1"/>
  <c r="O11" i="1"/>
  <c r="J11" i="1"/>
  <c r="I11" i="1"/>
  <c r="H11" i="1"/>
  <c r="G11" i="1"/>
  <c r="N11" i="1"/>
  <c r="L19" i="1" l="1"/>
  <c r="M19" i="1"/>
  <c r="K19" i="1"/>
  <c r="N37" i="1"/>
  <c r="O37" i="1"/>
  <c r="P37" i="1"/>
  <c r="G37" i="1"/>
  <c r="H37" i="1"/>
  <c r="I37" i="1"/>
  <c r="N36" i="1"/>
  <c r="O36" i="1"/>
  <c r="P36" i="1"/>
  <c r="Q36" i="1"/>
  <c r="G36" i="1"/>
  <c r="I36" i="1"/>
  <c r="J36" i="1"/>
  <c r="Q38" i="1"/>
  <c r="P38" i="1"/>
  <c r="O38" i="1"/>
  <c r="N38" i="1"/>
  <c r="Q35" i="1"/>
  <c r="P35" i="1"/>
  <c r="O35" i="1"/>
  <c r="N35" i="1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P25" i="1"/>
  <c r="N25" i="1"/>
  <c r="Q24" i="1"/>
  <c r="P24" i="1"/>
  <c r="O24" i="1"/>
  <c r="N24" i="1"/>
  <c r="Q23" i="1"/>
  <c r="P23" i="1"/>
  <c r="N23" i="1"/>
  <c r="P22" i="1"/>
  <c r="N22" i="1"/>
  <c r="Q21" i="1"/>
  <c r="P21" i="1"/>
  <c r="O21" i="1"/>
  <c r="N21" i="1"/>
  <c r="P20" i="1"/>
  <c r="H38" i="1"/>
  <c r="G38" i="1"/>
  <c r="J35" i="1"/>
  <c r="I35" i="1"/>
  <c r="H35" i="1"/>
  <c r="G35" i="1"/>
  <c r="J34" i="1"/>
  <c r="I34" i="1"/>
  <c r="H34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J25" i="1"/>
  <c r="I25" i="1"/>
  <c r="H25" i="1"/>
  <c r="G25" i="1"/>
  <c r="J24" i="1"/>
  <c r="I24" i="1"/>
  <c r="H24" i="1"/>
  <c r="G24" i="1"/>
  <c r="J23" i="1"/>
  <c r="I23" i="1"/>
  <c r="G23" i="1"/>
  <c r="J22" i="1"/>
  <c r="I22" i="1"/>
  <c r="G22" i="1"/>
  <c r="J21" i="1"/>
  <c r="I21" i="1"/>
  <c r="J20" i="1"/>
  <c r="I20" i="1"/>
  <c r="G20" i="1"/>
  <c r="E38" i="1" l="1"/>
  <c r="I38" i="1" l="1"/>
  <c r="J38" i="1"/>
  <c r="K14" i="1"/>
  <c r="K15" i="1"/>
  <c r="K13" i="1"/>
  <c r="K12" i="1"/>
  <c r="D21" i="1" l="1"/>
  <c r="D26" i="1"/>
  <c r="G26" i="1" l="1"/>
  <c r="H26" i="1"/>
  <c r="G21" i="1"/>
  <c r="H21" i="1"/>
  <c r="K17" i="1" l="1"/>
  <c r="K11" i="1"/>
  <c r="L10" i="1"/>
  <c r="P12" i="1"/>
  <c r="O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8" i="1"/>
  <c r="O18" i="1"/>
  <c r="P18" i="1"/>
  <c r="Q18" i="1"/>
  <c r="J17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8" i="1"/>
  <c r="H18" i="1"/>
  <c r="I18" i="1"/>
  <c r="J18" i="1"/>
  <c r="M10" i="1" l="1"/>
  <c r="M9" i="1" s="1"/>
  <c r="I17" i="1"/>
  <c r="Q17" i="1"/>
  <c r="Q19" i="1"/>
  <c r="P19" i="1"/>
  <c r="K10" i="1"/>
  <c r="Q10" i="1"/>
  <c r="L9" i="1"/>
  <c r="H17" i="1"/>
  <c r="P17" i="1"/>
  <c r="O17" i="1"/>
  <c r="N17" i="1"/>
  <c r="N12" i="1"/>
  <c r="Q12" i="1"/>
  <c r="Q40" i="1"/>
  <c r="Q41" i="1"/>
  <c r="Q39" i="1"/>
  <c r="P40" i="1"/>
  <c r="P41" i="1"/>
  <c r="P39" i="1"/>
  <c r="O40" i="1"/>
  <c r="N40" i="1"/>
  <c r="N41" i="1"/>
  <c r="O39" i="1"/>
  <c r="N39" i="1"/>
  <c r="J40" i="1"/>
  <c r="J41" i="1"/>
  <c r="I40" i="1"/>
  <c r="I41" i="1"/>
  <c r="P10" i="1" l="1"/>
  <c r="P9" i="1"/>
  <c r="O10" i="1"/>
  <c r="N10" i="1"/>
  <c r="Q9" i="1"/>
  <c r="J39" i="1"/>
  <c r="I39" i="1"/>
  <c r="H40" i="1"/>
  <c r="H39" i="1"/>
  <c r="G40" i="1"/>
  <c r="G41" i="1"/>
  <c r="G39" i="1"/>
  <c r="N20" i="1"/>
  <c r="K9" i="1"/>
  <c r="O9" i="1" s="1"/>
  <c r="N19" i="1"/>
  <c r="O19" i="1"/>
  <c r="N9" i="1" l="1"/>
</calcChain>
</file>

<file path=xl/comments1.xml><?xml version="1.0" encoding="utf-8"?>
<comments xmlns="http://schemas.openxmlformats.org/spreadsheetml/2006/main">
  <authors>
    <author>Автор</author>
  </authors>
  <commentList>
    <comment ref="F1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charset val="1"/>
          </rPr>
          <t xml:space="preserve">
только ддю</t>
        </r>
      </text>
    </comment>
    <comment ref="F17" authorId="0">
      <text>
        <r>
          <rPr>
            <b/>
            <sz val="10"/>
            <color indexed="81"/>
            <rFont val="Tahoma"/>
            <charset val="1"/>
          </rPr>
          <t>Автор:</t>
        </r>
        <r>
          <rPr>
            <sz val="10"/>
            <color indexed="81"/>
            <rFont val="Tahoma"/>
            <charset val="1"/>
          </rPr>
          <t xml:space="preserve">
ддю+доп.обр.</t>
        </r>
      </text>
    </comment>
    <comment ref="L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<sst xmlns="http://schemas.openxmlformats.org/spreadsheetml/2006/main" count="119" uniqueCount="63">
  <si>
    <t>Наименование муниципальной услуги</t>
  </si>
  <si>
    <t>Организация отдыха детей и молодежи</t>
  </si>
  <si>
    <t>Предоставление питания</t>
  </si>
  <si>
    <t>Единица измерения муниципальной услуги</t>
  </si>
  <si>
    <t>2016 год (факт)</t>
  </si>
  <si>
    <t>Сравнение</t>
  </si>
  <si>
    <t>к 2016 году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</si>
  <si>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</si>
  <si>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</si>
  <si>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</si>
  <si>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</si>
  <si>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</si>
  <si>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</si>
  <si>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</si>
  <si>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</si>
  <si>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</si>
  <si>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</si>
  <si>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</si>
  <si>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</si>
  <si>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</si>
  <si>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</si>
  <si>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</si>
  <si>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</si>
  <si>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</si>
  <si>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</si>
  <si>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</si>
  <si>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</si>
  <si>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</si>
  <si>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</si>
  <si>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</si>
  <si>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</si>
  <si>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</si>
  <si>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</si>
  <si>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</si>
  <si>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</si>
  <si>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</si>
  <si>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</si>
  <si>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</si>
  <si>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</si>
  <si>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</si>
  <si>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</si>
  <si>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</si>
  <si>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</si>
  <si>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</si>
  <si>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</si>
  <si>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</si>
  <si>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</si>
  <si>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</si>
  <si>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</si>
  <si>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</si>
  <si>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</si>
  <si>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</si>
  <si>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</si>
  <si>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</si>
  <si>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</si>
  <si>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</si>
  <si>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</si>
  <si>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2017 (план)</t>
  </si>
  <si>
    <t>2017 (факт)</t>
  </si>
  <si>
    <t>к 2017 году (плану)</t>
  </si>
  <si>
    <t>2017 год</t>
  </si>
  <si>
    <t xml:space="preserve">Сведения о выполненных в 2017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</si>
  <si>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Показ (организация показа) спектаклей (театральных постановок)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</si>
</sst>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charset val="1"/>
    </font>
    <font>
      <b/>
      <sz val="10"/>
      <color indexed="81"/>
      <name val="Tahoma"/>
      <charset val="1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47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L17" sqref="L17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customWidth="1"/>
    <col min="5" max="5" width="16.5703125" customWidth="1"/>
    <col min="6" max="6" width="16.7109375" customWidth="1"/>
    <col min="7" max="7" width="15.42578125" customWidth="1"/>
    <col min="8" max="8" width="13.140625" customWidth="1"/>
    <col min="9" max="9" width="15.7109375" customWidth="1"/>
    <col min="10" max="10" width="15.42578125" customWidth="1"/>
    <col min="11" max="11" width="16" bestFit="1" customWidth="1"/>
    <col min="12" max="12" width="14.5703125" bestFit="1" customWidth="1"/>
    <col min="13" max="14" width="12.42578125" bestFit="1" customWidth="1"/>
    <col min="15" max="15" width="10.42578125" customWidth="1"/>
    <col min="16" max="16" width="12.42578125" bestFit="1" customWidth="1"/>
    <col min="17" max="17" width="9.7109375" customWidth="1"/>
  </cols>
  <sheetData>
    <row r="2" spans="1:17" ht="15.75" x14ac:dyDescent="0.25">
      <c r="A2" s="54" t="s">
        <v>61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16.5" thickBot="1" x14ac:dyDescent="0.3">
      <c r="B3" s="1"/>
      <c r="C3" s="1"/>
      <c r="D3" s="4"/>
    </row>
    <row r="4" spans="1:17" ht="33.75" customHeight="1" x14ac:dyDescent="0.25">
      <c r="A4" s="58" t="s">
        <v>10</v>
      </c>
      <c r="B4" s="63" t="s">
        <v>0</v>
      </c>
      <c r="C4" s="63" t="s">
        <v>3</v>
      </c>
      <c r="D4" s="56" t="s">
        <v>12</v>
      </c>
      <c r="E4" s="57"/>
      <c r="F4" s="57"/>
      <c r="G4" s="57"/>
      <c r="H4" s="57"/>
      <c r="I4" s="57"/>
      <c r="J4" s="57"/>
      <c r="K4" s="56" t="s">
        <v>13</v>
      </c>
      <c r="L4" s="57"/>
      <c r="M4" s="57"/>
      <c r="N4" s="57"/>
      <c r="O4" s="57"/>
      <c r="P4" s="57"/>
      <c r="Q4" s="57"/>
    </row>
    <row r="5" spans="1:17" ht="20.100000000000001" customHeight="1" x14ac:dyDescent="0.25">
      <c r="A5" s="59"/>
      <c r="B5" s="64"/>
      <c r="C5" s="64"/>
      <c r="D5" s="61" t="s">
        <v>4</v>
      </c>
      <c r="E5" s="69" t="s">
        <v>60</v>
      </c>
      <c r="F5" s="70"/>
      <c r="G5" s="70"/>
      <c r="H5" s="70"/>
      <c r="I5" s="70"/>
      <c r="J5" s="71"/>
      <c r="K5" s="61" t="s">
        <v>4</v>
      </c>
      <c r="L5" s="45" t="s">
        <v>60</v>
      </c>
      <c r="M5" s="46"/>
      <c r="N5" s="46"/>
      <c r="O5" s="46"/>
      <c r="P5" s="46"/>
      <c r="Q5" s="47"/>
    </row>
    <row r="6" spans="1:17" ht="20.100000000000001" customHeight="1" x14ac:dyDescent="0.25">
      <c r="A6" s="59"/>
      <c r="B6" s="64"/>
      <c r="C6" s="64"/>
      <c r="D6" s="62"/>
      <c r="E6" s="48" t="s">
        <v>57</v>
      </c>
      <c r="F6" s="43" t="s">
        <v>58</v>
      </c>
      <c r="G6" s="43" t="s">
        <v>5</v>
      </c>
      <c r="H6" s="44"/>
      <c r="I6" s="44"/>
      <c r="J6" s="44"/>
      <c r="K6" s="62"/>
      <c r="L6" s="48" t="s">
        <v>57</v>
      </c>
      <c r="M6" s="43" t="s">
        <v>58</v>
      </c>
      <c r="N6" s="43" t="s">
        <v>5</v>
      </c>
      <c r="O6" s="44"/>
      <c r="P6" s="44"/>
      <c r="Q6" s="44"/>
    </row>
    <row r="7" spans="1:17" ht="42" customHeight="1" x14ac:dyDescent="0.25">
      <c r="A7" s="59"/>
      <c r="B7" s="67"/>
      <c r="C7" s="65"/>
      <c r="D7" s="62"/>
      <c r="E7" s="49"/>
      <c r="F7" s="44"/>
      <c r="G7" s="43" t="s">
        <v>6</v>
      </c>
      <c r="H7" s="44"/>
      <c r="I7" s="43" t="s">
        <v>59</v>
      </c>
      <c r="J7" s="44"/>
      <c r="K7" s="62"/>
      <c r="L7" s="49"/>
      <c r="M7" s="44"/>
      <c r="N7" s="43" t="s">
        <v>6</v>
      </c>
      <c r="O7" s="44"/>
      <c r="P7" s="43" t="s">
        <v>59</v>
      </c>
      <c r="Q7" s="44"/>
    </row>
    <row r="8" spans="1:17" ht="35.25" customHeight="1" thickBot="1" x14ac:dyDescent="0.3">
      <c r="A8" s="60"/>
      <c r="B8" s="68"/>
      <c r="C8" s="66"/>
      <c r="D8" s="12" t="s">
        <v>47</v>
      </c>
      <c r="E8" s="13" t="s">
        <v>47</v>
      </c>
      <c r="F8" s="13" t="s">
        <v>47</v>
      </c>
      <c r="G8" s="13" t="s">
        <v>47</v>
      </c>
      <c r="H8" s="13" t="s">
        <v>7</v>
      </c>
      <c r="I8" s="13" t="s">
        <v>47</v>
      </c>
      <c r="J8" s="13" t="s">
        <v>7</v>
      </c>
      <c r="K8" s="19" t="s">
        <v>56</v>
      </c>
      <c r="L8" s="13" t="s">
        <v>56</v>
      </c>
      <c r="M8" s="13" t="s">
        <v>56</v>
      </c>
      <c r="N8" s="13" t="s">
        <v>56</v>
      </c>
      <c r="O8" s="13" t="s">
        <v>7</v>
      </c>
      <c r="P8" s="13" t="s">
        <v>56</v>
      </c>
      <c r="Q8" s="13" t="s">
        <v>7</v>
      </c>
    </row>
    <row r="9" spans="1:17" ht="68.25" customHeight="1" x14ac:dyDescent="0.25">
      <c r="A9" s="7"/>
      <c r="B9" s="15" t="s">
        <v>49</v>
      </c>
      <c r="C9" s="14"/>
      <c r="D9" s="18" t="s">
        <v>54</v>
      </c>
      <c r="E9" s="18" t="s">
        <v>54</v>
      </c>
      <c r="F9" s="18" t="s">
        <v>54</v>
      </c>
      <c r="G9" s="18" t="s">
        <v>54</v>
      </c>
      <c r="H9" s="18" t="s">
        <v>54</v>
      </c>
      <c r="I9" s="18" t="s">
        <v>54</v>
      </c>
      <c r="J9" s="18" t="s">
        <v>54</v>
      </c>
      <c r="K9" s="20">
        <f>SUM(K10+K19)</f>
        <v>1060607.77</v>
      </c>
      <c r="L9" s="20">
        <f t="shared" ref="L9:M9" si="0">SUM(L10+L19)</f>
        <v>1109181.44472</v>
      </c>
      <c r="M9" s="20">
        <f t="shared" si="0"/>
        <v>1106476.8210799999</v>
      </c>
      <c r="N9" s="21">
        <f>SUM(M9-K9)</f>
        <v>45869.051079999888</v>
      </c>
      <c r="O9" s="21">
        <f>SUM(M9/K9)*100</f>
        <v>104.32478927436104</v>
      </c>
      <c r="P9" s="21">
        <f>SUM(M9-L9)</f>
        <v>-2704.6236400001217</v>
      </c>
      <c r="Q9" s="21">
        <f>SUM(M9/L9)*100</f>
        <v>99.756160396220565</v>
      </c>
    </row>
    <row r="10" spans="1:17" ht="35.25" customHeight="1" x14ac:dyDescent="0.25">
      <c r="A10" s="17" t="s">
        <v>52</v>
      </c>
      <c r="B10" s="16" t="s">
        <v>50</v>
      </c>
      <c r="C10" s="8"/>
      <c r="D10" s="18" t="s">
        <v>54</v>
      </c>
      <c r="E10" s="18" t="s">
        <v>54</v>
      </c>
      <c r="F10" s="18" t="s">
        <v>54</v>
      </c>
      <c r="G10" s="18" t="s">
        <v>54</v>
      </c>
      <c r="H10" s="18" t="s">
        <v>54</v>
      </c>
      <c r="I10" s="18" t="s">
        <v>54</v>
      </c>
      <c r="J10" s="18" t="s">
        <v>54</v>
      </c>
      <c r="K10" s="22">
        <f>SUM(K11+K12+K13+K14+K15+K16+K17+K18)</f>
        <v>872420.47</v>
      </c>
      <c r="L10" s="22">
        <f t="shared" ref="L10:M10" si="1">SUM(L11+L12+L13+L14+L15+L16+L17+L18)</f>
        <v>899630.54472000001</v>
      </c>
      <c r="M10" s="22">
        <f t="shared" si="1"/>
        <v>896925.92108</v>
      </c>
      <c r="N10" s="23">
        <f>SUM(M10-K10)</f>
        <v>24505.451080000028</v>
      </c>
      <c r="O10" s="23">
        <f>SUM(M10/K10)*100</f>
        <v>102.80890372505817</v>
      </c>
      <c r="P10" s="23">
        <f>SUM(M10-L10)</f>
        <v>-2704.6236400000053</v>
      </c>
      <c r="Q10" s="23">
        <f>SUM(M10/L10)*100</f>
        <v>99.699362848907953</v>
      </c>
    </row>
    <row r="11" spans="1:17" ht="31.5" x14ac:dyDescent="0.25">
      <c r="A11" s="34">
        <v>1</v>
      </c>
      <c r="B11" s="35" t="s">
        <v>8</v>
      </c>
      <c r="C11" s="35" t="s">
        <v>11</v>
      </c>
      <c r="D11" s="30">
        <v>1424</v>
      </c>
      <c r="E11" s="30">
        <v>1492</v>
      </c>
      <c r="F11" s="30">
        <v>1493</v>
      </c>
      <c r="G11" s="30">
        <f t="shared" ref="G11:G18" si="2">SUM(F11-D11)</f>
        <v>69</v>
      </c>
      <c r="H11" s="11">
        <f t="shared" ref="H11:H18" si="3">SUM(F11/D11)*100</f>
        <v>104.84550561797752</v>
      </c>
      <c r="I11" s="10">
        <f>SUM(F11-E11)</f>
        <v>1</v>
      </c>
      <c r="J11" s="10">
        <f>SUM(F11/E11)*100</f>
        <v>100.06702412868633</v>
      </c>
      <c r="K11" s="24">
        <f>11837+322869.4+5817.2+245.4</f>
        <v>340769.00000000006</v>
      </c>
      <c r="L11" s="24">
        <v>339274.6</v>
      </c>
      <c r="M11" s="24">
        <v>338491.89999999997</v>
      </c>
      <c r="N11" s="25">
        <f>SUM(M11-K11)</f>
        <v>-2277.1000000000931</v>
      </c>
      <c r="O11" s="25">
        <f>SUM(M11/K11)*100</f>
        <v>99.331776071180158</v>
      </c>
      <c r="P11" s="25">
        <f>SUM(M11-L11)</f>
        <v>-782.70000000001164</v>
      </c>
      <c r="Q11" s="25">
        <f>SUM(M11/L11)*100</f>
        <v>99.76930191650068</v>
      </c>
    </row>
    <row r="12" spans="1:17" ht="31.5" x14ac:dyDescent="0.25">
      <c r="A12" s="36">
        <v>2</v>
      </c>
      <c r="B12" s="37" t="s">
        <v>9</v>
      </c>
      <c r="C12" s="37" t="s">
        <v>11</v>
      </c>
      <c r="D12" s="30">
        <v>1548</v>
      </c>
      <c r="E12" s="30">
        <v>1635</v>
      </c>
      <c r="F12" s="30">
        <v>1638</v>
      </c>
      <c r="G12" s="31">
        <f t="shared" si="2"/>
        <v>90</v>
      </c>
      <c r="H12" s="9">
        <f t="shared" si="3"/>
        <v>105.81395348837211</v>
      </c>
      <c r="I12" s="6">
        <f t="shared" ref="I12:I18" si="4">SUM(F12-E12)</f>
        <v>3</v>
      </c>
      <c r="J12" s="6">
        <f t="shared" ref="J12:J18" si="5">SUM(F12/E12)*100</f>
        <v>100.18348623853211</v>
      </c>
      <c r="K12" s="26">
        <f>91232.3+5413.4</f>
        <v>96645.7</v>
      </c>
      <c r="L12" s="26">
        <v>103630.2</v>
      </c>
      <c r="M12" s="26">
        <v>103581</v>
      </c>
      <c r="N12" s="27">
        <f t="shared" ref="N12:N18" si="6">SUM(M12-K12)</f>
        <v>6935.3000000000029</v>
      </c>
      <c r="O12" s="27">
        <f t="shared" ref="O12:O18" si="7">SUM(M12/K12)*100</f>
        <v>107.1760047265424</v>
      </c>
      <c r="P12" s="27">
        <f t="shared" ref="P12:P18" si="8">SUM(M12-L12)</f>
        <v>-49.19999999999709</v>
      </c>
      <c r="Q12" s="27">
        <f t="shared" ref="Q12:Q18" si="9">SUM(M12/L12)*100</f>
        <v>99.952523492186643</v>
      </c>
    </row>
    <row r="13" spans="1:17" ht="31.5" x14ac:dyDescent="0.25">
      <c r="A13" s="36">
        <v>3</v>
      </c>
      <c r="B13" s="37" t="s">
        <v>14</v>
      </c>
      <c r="C13" s="37" t="s">
        <v>11</v>
      </c>
      <c r="D13" s="32">
        <v>1174</v>
      </c>
      <c r="E13" s="31">
        <v>1094</v>
      </c>
      <c r="F13" s="31">
        <v>1149</v>
      </c>
      <c r="G13" s="31">
        <f t="shared" si="2"/>
        <v>-25</v>
      </c>
      <c r="H13" s="9">
        <f t="shared" si="3"/>
        <v>97.870528109028967</v>
      </c>
      <c r="I13" s="6">
        <f t="shared" si="4"/>
        <v>55</v>
      </c>
      <c r="J13" s="6">
        <f t="shared" si="5"/>
        <v>105.02742230347349</v>
      </c>
      <c r="K13" s="27">
        <f>153164.12-2057.1-6389.4</f>
        <v>144717.62</v>
      </c>
      <c r="L13" s="27">
        <v>155239.78933599999</v>
      </c>
      <c r="M13" s="27">
        <v>155239.78933599999</v>
      </c>
      <c r="N13" s="27">
        <f t="shared" si="6"/>
        <v>10522.169335999992</v>
      </c>
      <c r="O13" s="27">
        <f t="shared" si="7"/>
        <v>107.2708280691736</v>
      </c>
      <c r="P13" s="27">
        <f t="shared" si="8"/>
        <v>0</v>
      </c>
      <c r="Q13" s="27">
        <f t="shared" si="9"/>
        <v>100</v>
      </c>
    </row>
    <row r="14" spans="1:17" ht="31.5" x14ac:dyDescent="0.25">
      <c r="A14" s="36">
        <v>4</v>
      </c>
      <c r="B14" s="37" t="s">
        <v>15</v>
      </c>
      <c r="C14" s="37" t="s">
        <v>11</v>
      </c>
      <c r="D14" s="32">
        <v>1418</v>
      </c>
      <c r="E14" s="31">
        <v>1484</v>
      </c>
      <c r="F14" s="31">
        <v>1429</v>
      </c>
      <c r="G14" s="31">
        <f t="shared" si="2"/>
        <v>11</v>
      </c>
      <c r="H14" s="9">
        <f t="shared" si="3"/>
        <v>100.77574047954867</v>
      </c>
      <c r="I14" s="6">
        <f t="shared" si="4"/>
        <v>-55</v>
      </c>
      <c r="J14" s="6">
        <f t="shared" si="5"/>
        <v>96.293800539083563</v>
      </c>
      <c r="K14" s="27">
        <f>209593-541.3-1681.4</f>
        <v>207370.30000000002</v>
      </c>
      <c r="L14" s="27">
        <v>194049.73666999998</v>
      </c>
      <c r="M14" s="27">
        <v>194049.73666999998</v>
      </c>
      <c r="N14" s="27">
        <f t="shared" si="6"/>
        <v>-13320.563330000034</v>
      </c>
      <c r="O14" s="27">
        <f t="shared" si="7"/>
        <v>93.576436292950333</v>
      </c>
      <c r="P14" s="27">
        <f t="shared" si="8"/>
        <v>0</v>
      </c>
      <c r="Q14" s="27">
        <f t="shared" si="9"/>
        <v>100</v>
      </c>
    </row>
    <row r="15" spans="1:17" ht="31.5" x14ac:dyDescent="0.25">
      <c r="A15" s="36">
        <v>5</v>
      </c>
      <c r="B15" s="37" t="s">
        <v>16</v>
      </c>
      <c r="C15" s="37" t="s">
        <v>11</v>
      </c>
      <c r="D15" s="32">
        <v>281</v>
      </c>
      <c r="E15" s="31">
        <v>271</v>
      </c>
      <c r="F15" s="31">
        <v>273</v>
      </c>
      <c r="G15" s="31">
        <f t="shared" si="2"/>
        <v>-8</v>
      </c>
      <c r="H15" s="9">
        <f t="shared" si="3"/>
        <v>97.15302491103202</v>
      </c>
      <c r="I15" s="6">
        <f t="shared" si="4"/>
        <v>2</v>
      </c>
      <c r="J15" s="6">
        <f t="shared" si="5"/>
        <v>100.7380073800738</v>
      </c>
      <c r="K15" s="27">
        <f>40306.35-2815-8743.4</f>
        <v>28747.949999999997</v>
      </c>
      <c r="L15" s="27">
        <v>38809.947333999997</v>
      </c>
      <c r="M15" s="27">
        <v>38809.947333999997</v>
      </c>
      <c r="N15" s="27">
        <f t="shared" si="6"/>
        <v>10061.997334</v>
      </c>
      <c r="O15" s="27">
        <f t="shared" si="7"/>
        <v>135.00074730198153</v>
      </c>
      <c r="P15" s="27">
        <f t="shared" si="8"/>
        <v>0</v>
      </c>
      <c r="Q15" s="27">
        <f t="shared" si="9"/>
        <v>100</v>
      </c>
    </row>
    <row r="16" spans="1:17" ht="31.5" x14ac:dyDescent="0.25">
      <c r="A16" s="36">
        <v>6</v>
      </c>
      <c r="B16" s="37" t="s">
        <v>1</v>
      </c>
      <c r="C16" s="37" t="s">
        <v>46</v>
      </c>
      <c r="D16" s="32">
        <v>650</v>
      </c>
      <c r="E16" s="31">
        <v>817</v>
      </c>
      <c r="F16" s="31">
        <v>1130</v>
      </c>
      <c r="G16" s="31">
        <f t="shared" si="2"/>
        <v>480</v>
      </c>
      <c r="H16" s="9">
        <f t="shared" si="3"/>
        <v>173.84615384615384</v>
      </c>
      <c r="I16" s="6">
        <f t="shared" si="4"/>
        <v>313</v>
      </c>
      <c r="J16" s="6">
        <f t="shared" si="5"/>
        <v>138.31089351285192</v>
      </c>
      <c r="K16" s="27">
        <v>2846.1</v>
      </c>
      <c r="L16" s="27">
        <v>9990.7713799999983</v>
      </c>
      <c r="M16" s="27">
        <v>9990.7713799999983</v>
      </c>
      <c r="N16" s="27">
        <f t="shared" si="6"/>
        <v>7144.671379999998</v>
      </c>
      <c r="O16" s="27">
        <f t="shared" si="7"/>
        <v>351.03374371947569</v>
      </c>
      <c r="P16" s="27">
        <f t="shared" si="8"/>
        <v>0</v>
      </c>
      <c r="Q16" s="27">
        <f t="shared" si="9"/>
        <v>100</v>
      </c>
    </row>
    <row r="17" spans="1:17" ht="31.5" x14ac:dyDescent="0.25">
      <c r="A17" s="36">
        <v>7</v>
      </c>
      <c r="B17" s="37" t="s">
        <v>17</v>
      </c>
      <c r="C17" s="37" t="s">
        <v>11</v>
      </c>
      <c r="D17" s="32">
        <v>1284</v>
      </c>
      <c r="E17" s="31">
        <v>1813</v>
      </c>
      <c r="F17" s="31">
        <v>1691</v>
      </c>
      <c r="G17" s="31">
        <f t="shared" si="2"/>
        <v>407</v>
      </c>
      <c r="H17" s="9">
        <f t="shared" si="3"/>
        <v>131.69781931464175</v>
      </c>
      <c r="I17" s="6">
        <f t="shared" si="4"/>
        <v>-122</v>
      </c>
      <c r="J17" s="6">
        <f t="shared" si="5"/>
        <v>93.270821842250413</v>
      </c>
      <c r="K17" s="27">
        <f>34509.6</f>
        <v>34509.599999999999</v>
      </c>
      <c r="L17" s="27">
        <v>40300.800000000003</v>
      </c>
      <c r="M17" s="27">
        <v>38428.076359999999</v>
      </c>
      <c r="N17" s="27">
        <f t="shared" si="6"/>
        <v>3918.4763600000006</v>
      </c>
      <c r="O17" s="27">
        <f t="shared" si="7"/>
        <v>111.3547429121172</v>
      </c>
      <c r="P17" s="27">
        <f t="shared" si="8"/>
        <v>-1872.7236400000038</v>
      </c>
      <c r="Q17" s="27">
        <f t="shared" si="9"/>
        <v>95.353135322375721</v>
      </c>
    </row>
    <row r="18" spans="1:17" ht="31.5" x14ac:dyDescent="0.25">
      <c r="A18" s="36">
        <v>8</v>
      </c>
      <c r="B18" s="37" t="s">
        <v>2</v>
      </c>
      <c r="C18" s="37" t="s">
        <v>11</v>
      </c>
      <c r="D18" s="31">
        <v>2174</v>
      </c>
      <c r="E18" s="31">
        <v>2076</v>
      </c>
      <c r="F18" s="31">
        <v>2186</v>
      </c>
      <c r="G18" s="31">
        <f t="shared" si="2"/>
        <v>12</v>
      </c>
      <c r="H18" s="9">
        <f t="shared" si="3"/>
        <v>100.55197792088317</v>
      </c>
      <c r="I18" s="6">
        <f t="shared" si="4"/>
        <v>110</v>
      </c>
      <c r="J18" s="6">
        <f t="shared" si="5"/>
        <v>105.29865125240848</v>
      </c>
      <c r="K18" s="27">
        <v>16814.2</v>
      </c>
      <c r="L18" s="27">
        <v>18334.7</v>
      </c>
      <c r="M18" s="27">
        <v>18334.7</v>
      </c>
      <c r="N18" s="27">
        <f t="shared" si="6"/>
        <v>1520.5</v>
      </c>
      <c r="O18" s="27">
        <f t="shared" si="7"/>
        <v>109.0429517907483</v>
      </c>
      <c r="P18" s="27">
        <f t="shared" si="8"/>
        <v>0</v>
      </c>
      <c r="Q18" s="27">
        <f t="shared" si="9"/>
        <v>100</v>
      </c>
    </row>
    <row r="19" spans="1:17" ht="35.25" customHeight="1" x14ac:dyDescent="0.25">
      <c r="A19" s="38" t="s">
        <v>53</v>
      </c>
      <c r="B19" s="39" t="s">
        <v>51</v>
      </c>
      <c r="C19" s="37"/>
      <c r="D19" s="33" t="s">
        <v>54</v>
      </c>
      <c r="E19" s="33" t="s">
        <v>54</v>
      </c>
      <c r="F19" s="33" t="s">
        <v>54</v>
      </c>
      <c r="G19" s="33" t="s">
        <v>54</v>
      </c>
      <c r="H19" s="18" t="s">
        <v>54</v>
      </c>
      <c r="I19" s="18" t="s">
        <v>54</v>
      </c>
      <c r="J19" s="18" t="s">
        <v>54</v>
      </c>
      <c r="K19" s="28">
        <f>SUM(K20+K21+K22+K23+K24+K25+K26+K27+K28+K29+K30+K31+K32+K33+K34+K35+K39+K40+K41+K36+K37+K38)</f>
        <v>188187.30000000002</v>
      </c>
      <c r="L19" s="28">
        <f t="shared" ref="L19:M19" si="10">SUM(L20+L21+L22+L23+L24+L25+L26+L27+L28+L29+L30+L31+L32+L33+L34+L35+L39+L40+L41+L36+L37+L38)</f>
        <v>209550.9</v>
      </c>
      <c r="M19" s="28">
        <f t="shared" si="10"/>
        <v>209550.9</v>
      </c>
      <c r="N19" s="21">
        <f>SUM(M19-K19)</f>
        <v>21363.599999999977</v>
      </c>
      <c r="O19" s="21">
        <f>SUM(M19/K19)*100</f>
        <v>111.35230698352119</v>
      </c>
      <c r="P19" s="21">
        <f>SUM(M19-L19)</f>
        <v>0</v>
      </c>
      <c r="Q19" s="21">
        <f>SUM(M19/L19)*100</f>
        <v>100</v>
      </c>
    </row>
    <row r="20" spans="1:17" ht="47.25" hidden="1" x14ac:dyDescent="0.25">
      <c r="A20" s="36">
        <v>1</v>
      </c>
      <c r="B20" s="40" t="s">
        <v>18</v>
      </c>
      <c r="C20" s="37" t="s">
        <v>20</v>
      </c>
      <c r="D20" s="31"/>
      <c r="E20" s="31"/>
      <c r="F20" s="31"/>
      <c r="G20" s="31">
        <f t="shared" ref="G20:G41" si="11">SUM(F20-D20)</f>
        <v>0</v>
      </c>
      <c r="H20" s="9">
        <v>0</v>
      </c>
      <c r="I20" s="6">
        <f t="shared" ref="I20:I38" si="12">SUM(F20-E20)</f>
        <v>0</v>
      </c>
      <c r="J20" s="6" t="e">
        <f t="shared" ref="J20:J38" si="13">SUM(F20/E20)*100</f>
        <v>#DIV/0!</v>
      </c>
      <c r="K20" s="29"/>
      <c r="L20" s="29"/>
      <c r="M20" s="29"/>
      <c r="N20" s="27">
        <f t="shared" ref="N20:N38" si="14">SUM(M20-K20)</f>
        <v>0</v>
      </c>
      <c r="O20" s="27">
        <v>0</v>
      </c>
      <c r="P20" s="27">
        <f t="shared" ref="P20:P38" si="15">SUM(M20-L20)</f>
        <v>0</v>
      </c>
      <c r="Q20" s="27">
        <v>0</v>
      </c>
    </row>
    <row r="21" spans="1:17" ht="31.5" x14ac:dyDescent="0.25">
      <c r="A21" s="36">
        <v>1</v>
      </c>
      <c r="B21" s="37" t="s">
        <v>18</v>
      </c>
      <c r="C21" s="37" t="s">
        <v>21</v>
      </c>
      <c r="D21" s="31">
        <f>22065+7103</f>
        <v>29168</v>
      </c>
      <c r="E21" s="31">
        <v>20654</v>
      </c>
      <c r="F21" s="31">
        <v>26421</v>
      </c>
      <c r="G21" s="31">
        <f t="shared" si="11"/>
        <v>-2747</v>
      </c>
      <c r="H21" s="9">
        <f>SUM(F21/D21)*100</f>
        <v>90.582144816236976</v>
      </c>
      <c r="I21" s="6">
        <f t="shared" si="12"/>
        <v>5767</v>
      </c>
      <c r="J21" s="6">
        <f t="shared" si="13"/>
        <v>127.92195216422968</v>
      </c>
      <c r="K21" s="27">
        <v>40500.699999999997</v>
      </c>
      <c r="L21" s="27">
        <v>27185.7</v>
      </c>
      <c r="M21" s="27">
        <v>27185.7</v>
      </c>
      <c r="N21" s="27">
        <f t="shared" si="14"/>
        <v>-13314.999999999996</v>
      </c>
      <c r="O21" s="27">
        <f t="shared" ref="O21:O38" si="16">SUM(M21/K21)*100</f>
        <v>67.124025016851562</v>
      </c>
      <c r="P21" s="27">
        <f t="shared" si="15"/>
        <v>0</v>
      </c>
      <c r="Q21" s="27">
        <f t="shared" ref="Q21:Q38" si="17">SUM(M21/L21)*100</f>
        <v>100</v>
      </c>
    </row>
    <row r="22" spans="1:17" ht="31.5" hidden="1" x14ac:dyDescent="0.25">
      <c r="A22" s="36">
        <v>2</v>
      </c>
      <c r="B22" s="40" t="s">
        <v>19</v>
      </c>
      <c r="C22" s="37" t="s">
        <v>22</v>
      </c>
      <c r="D22" s="31"/>
      <c r="E22" s="31"/>
      <c r="F22" s="31"/>
      <c r="G22" s="31">
        <f t="shared" si="11"/>
        <v>0</v>
      </c>
      <c r="H22" s="9">
        <v>0</v>
      </c>
      <c r="I22" s="6">
        <f t="shared" si="12"/>
        <v>0</v>
      </c>
      <c r="J22" s="6" t="e">
        <f t="shared" si="13"/>
        <v>#DIV/0!</v>
      </c>
      <c r="K22" s="27"/>
      <c r="L22" s="27"/>
      <c r="M22" s="27"/>
      <c r="N22" s="27">
        <f t="shared" si="14"/>
        <v>0</v>
      </c>
      <c r="O22" s="27">
        <v>0</v>
      </c>
      <c r="P22" s="27">
        <f t="shared" si="15"/>
        <v>0</v>
      </c>
      <c r="Q22" s="27">
        <v>0</v>
      </c>
    </row>
    <row r="23" spans="1:17" ht="47.25" x14ac:dyDescent="0.25">
      <c r="A23" s="36">
        <v>2</v>
      </c>
      <c r="B23" s="37" t="s">
        <v>19</v>
      </c>
      <c r="C23" s="37" t="s">
        <v>23</v>
      </c>
      <c r="D23" s="31"/>
      <c r="E23" s="31">
        <f>6735+2157</f>
        <v>8892</v>
      </c>
      <c r="F23" s="31">
        <f>13974+3888</f>
        <v>17862</v>
      </c>
      <c r="G23" s="31">
        <f t="shared" si="11"/>
        <v>17862</v>
      </c>
      <c r="H23" s="9">
        <v>0</v>
      </c>
      <c r="I23" s="6">
        <f t="shared" si="12"/>
        <v>8970</v>
      </c>
      <c r="J23" s="6">
        <f t="shared" si="13"/>
        <v>200.87719298245611</v>
      </c>
      <c r="K23" s="27"/>
      <c r="L23" s="27">
        <f>13428.6+3736.3</f>
        <v>17164.900000000001</v>
      </c>
      <c r="M23" s="27">
        <f>13428.6+3736.3</f>
        <v>17164.900000000001</v>
      </c>
      <c r="N23" s="27">
        <f t="shared" si="14"/>
        <v>17164.900000000001</v>
      </c>
      <c r="O23" s="27">
        <v>0</v>
      </c>
      <c r="P23" s="27">
        <f t="shared" si="15"/>
        <v>0</v>
      </c>
      <c r="Q23" s="27">
        <f t="shared" si="17"/>
        <v>100</v>
      </c>
    </row>
    <row r="24" spans="1:17" ht="47.25" x14ac:dyDescent="0.25">
      <c r="A24" s="36">
        <v>3</v>
      </c>
      <c r="B24" s="37" t="s">
        <v>24</v>
      </c>
      <c r="C24" s="37" t="s">
        <v>25</v>
      </c>
      <c r="D24" s="31">
        <v>47</v>
      </c>
      <c r="E24" s="31">
        <v>46</v>
      </c>
      <c r="F24" s="31">
        <v>50</v>
      </c>
      <c r="G24" s="31">
        <f t="shared" si="11"/>
        <v>3</v>
      </c>
      <c r="H24" s="9">
        <f t="shared" ref="H24:H41" si="18">SUM(F24/D24)*100</f>
        <v>106.38297872340425</v>
      </c>
      <c r="I24" s="6">
        <f t="shared" si="12"/>
        <v>4</v>
      </c>
      <c r="J24" s="6">
        <f t="shared" si="13"/>
        <v>108.69565217391303</v>
      </c>
      <c r="K24" s="27">
        <v>59.2</v>
      </c>
      <c r="L24" s="27">
        <v>48</v>
      </c>
      <c r="M24" s="27">
        <v>48</v>
      </c>
      <c r="N24" s="27">
        <f t="shared" si="14"/>
        <v>-11.200000000000003</v>
      </c>
      <c r="O24" s="27">
        <f t="shared" si="16"/>
        <v>81.081081081081081</v>
      </c>
      <c r="P24" s="27">
        <f t="shared" si="15"/>
        <v>0</v>
      </c>
      <c r="Q24" s="27">
        <f t="shared" si="17"/>
        <v>100</v>
      </c>
    </row>
    <row r="25" spans="1:17" ht="31.5" hidden="1" customHeight="1" x14ac:dyDescent="0.25">
      <c r="A25" s="36"/>
      <c r="B25" s="40" t="s">
        <v>24</v>
      </c>
      <c r="C25" s="37" t="s">
        <v>26</v>
      </c>
      <c r="D25" s="31"/>
      <c r="E25" s="31"/>
      <c r="F25" s="31"/>
      <c r="G25" s="31">
        <f t="shared" si="11"/>
        <v>0</v>
      </c>
      <c r="H25" s="9" t="e">
        <f t="shared" si="18"/>
        <v>#DIV/0!</v>
      </c>
      <c r="I25" s="6">
        <f t="shared" si="12"/>
        <v>0</v>
      </c>
      <c r="J25" s="6" t="e">
        <f t="shared" si="13"/>
        <v>#DIV/0!</v>
      </c>
      <c r="K25" s="27"/>
      <c r="L25" s="27"/>
      <c r="M25" s="27"/>
      <c r="N25" s="27">
        <f t="shared" si="14"/>
        <v>0</v>
      </c>
      <c r="O25" s="27">
        <v>0</v>
      </c>
      <c r="P25" s="27">
        <f t="shared" si="15"/>
        <v>0</v>
      </c>
      <c r="Q25" s="27">
        <v>0</v>
      </c>
    </row>
    <row r="26" spans="1:17" ht="31.5" x14ac:dyDescent="0.25">
      <c r="A26" s="36">
        <v>4</v>
      </c>
      <c r="B26" s="37" t="s">
        <v>27</v>
      </c>
      <c r="C26" s="37" t="s">
        <v>28</v>
      </c>
      <c r="D26" s="31">
        <f>100409+3158</f>
        <v>103567</v>
      </c>
      <c r="E26" s="31">
        <v>103000</v>
      </c>
      <c r="F26" s="31">
        <v>103000</v>
      </c>
      <c r="G26" s="31">
        <f t="shared" si="11"/>
        <v>-567</v>
      </c>
      <c r="H26" s="9">
        <f t="shared" si="18"/>
        <v>99.452528315003818</v>
      </c>
      <c r="I26" s="6">
        <f t="shared" si="12"/>
        <v>0</v>
      </c>
      <c r="J26" s="6">
        <f t="shared" si="13"/>
        <v>100</v>
      </c>
      <c r="K26" s="27">
        <v>34434.400000000001</v>
      </c>
      <c r="L26" s="27">
        <v>38916.300000000003</v>
      </c>
      <c r="M26" s="27">
        <v>38916.300000000003</v>
      </c>
      <c r="N26" s="27">
        <f t="shared" si="14"/>
        <v>4481.9000000000015</v>
      </c>
      <c r="O26" s="27">
        <f t="shared" si="16"/>
        <v>113.015763306461</v>
      </c>
      <c r="P26" s="27">
        <f t="shared" si="15"/>
        <v>0</v>
      </c>
      <c r="Q26" s="27">
        <f t="shared" si="17"/>
        <v>100</v>
      </c>
    </row>
    <row r="27" spans="1:17" ht="31.5" x14ac:dyDescent="0.25">
      <c r="A27" s="36">
        <v>5</v>
      </c>
      <c r="B27" s="41" t="s">
        <v>29</v>
      </c>
      <c r="C27" s="37" t="s">
        <v>30</v>
      </c>
      <c r="D27" s="31">
        <v>3209</v>
      </c>
      <c r="E27" s="31">
        <v>2475</v>
      </c>
      <c r="F27" s="31">
        <v>2483</v>
      </c>
      <c r="G27" s="31">
        <f t="shared" si="11"/>
        <v>-726</v>
      </c>
      <c r="H27" s="9">
        <f t="shared" si="18"/>
        <v>77.376129635400432</v>
      </c>
      <c r="I27" s="6">
        <f t="shared" si="12"/>
        <v>8</v>
      </c>
      <c r="J27" s="6">
        <f t="shared" si="13"/>
        <v>100.32323232323233</v>
      </c>
      <c r="K27" s="27">
        <v>1062.3</v>
      </c>
      <c r="L27" s="27">
        <v>935.1</v>
      </c>
      <c r="M27" s="27">
        <v>935.1</v>
      </c>
      <c r="N27" s="27">
        <f t="shared" si="14"/>
        <v>-127.19999999999993</v>
      </c>
      <c r="O27" s="27">
        <f t="shared" si="16"/>
        <v>88.02598136119741</v>
      </c>
      <c r="P27" s="27">
        <f t="shared" si="15"/>
        <v>0</v>
      </c>
      <c r="Q27" s="27">
        <f t="shared" si="17"/>
        <v>100</v>
      </c>
    </row>
    <row r="28" spans="1:17" ht="47.25" x14ac:dyDescent="0.25">
      <c r="A28" s="36">
        <v>6</v>
      </c>
      <c r="B28" s="37" t="s">
        <v>55</v>
      </c>
      <c r="C28" s="37" t="s">
        <v>30</v>
      </c>
      <c r="D28" s="31">
        <v>6667</v>
      </c>
      <c r="E28" s="31">
        <v>3475</v>
      </c>
      <c r="F28" s="31">
        <v>3850</v>
      </c>
      <c r="G28" s="31">
        <f t="shared" si="11"/>
        <v>-2817</v>
      </c>
      <c r="H28" s="9">
        <f t="shared" si="18"/>
        <v>57.747112644367782</v>
      </c>
      <c r="I28" s="6">
        <f t="shared" si="12"/>
        <v>375</v>
      </c>
      <c r="J28" s="6">
        <f t="shared" si="13"/>
        <v>110.79136690647482</v>
      </c>
      <c r="K28" s="27">
        <v>2269.5</v>
      </c>
      <c r="L28" s="27">
        <v>1454.5</v>
      </c>
      <c r="M28" s="27">
        <v>1454.5</v>
      </c>
      <c r="N28" s="27">
        <f t="shared" si="14"/>
        <v>-815</v>
      </c>
      <c r="O28" s="27">
        <f t="shared" si="16"/>
        <v>64.08900638907248</v>
      </c>
      <c r="P28" s="27">
        <f t="shared" si="15"/>
        <v>0</v>
      </c>
      <c r="Q28" s="27">
        <f t="shared" si="17"/>
        <v>100</v>
      </c>
    </row>
    <row r="29" spans="1:17" ht="31.5" x14ac:dyDescent="0.25">
      <c r="A29" s="36">
        <v>7</v>
      </c>
      <c r="B29" s="37" t="s">
        <v>31</v>
      </c>
      <c r="C29" s="37" t="s">
        <v>32</v>
      </c>
      <c r="D29" s="31">
        <v>13530</v>
      </c>
      <c r="E29" s="31">
        <v>6760</v>
      </c>
      <c r="F29" s="31">
        <v>13205</v>
      </c>
      <c r="G29" s="31">
        <f t="shared" si="11"/>
        <v>-325</v>
      </c>
      <c r="H29" s="9">
        <f t="shared" si="18"/>
        <v>97.597930524759789</v>
      </c>
      <c r="I29" s="6">
        <f t="shared" si="12"/>
        <v>6445</v>
      </c>
      <c r="J29" s="6">
        <f t="shared" si="13"/>
        <v>195.34023668639054</v>
      </c>
      <c r="K29" s="27">
        <v>8792</v>
      </c>
      <c r="L29" s="27">
        <v>10055.9</v>
      </c>
      <c r="M29" s="27">
        <v>10055.9</v>
      </c>
      <c r="N29" s="27">
        <f t="shared" si="14"/>
        <v>1263.8999999999996</v>
      </c>
      <c r="O29" s="27">
        <f t="shared" si="16"/>
        <v>114.3755686988171</v>
      </c>
      <c r="P29" s="27">
        <f t="shared" si="15"/>
        <v>0</v>
      </c>
      <c r="Q29" s="27">
        <f t="shared" si="17"/>
        <v>100</v>
      </c>
    </row>
    <row r="30" spans="1:17" ht="47.25" x14ac:dyDescent="0.25">
      <c r="A30" s="36">
        <v>8</v>
      </c>
      <c r="B30" s="37" t="s">
        <v>33</v>
      </c>
      <c r="C30" s="37" t="s">
        <v>34</v>
      </c>
      <c r="D30" s="31">
        <v>287</v>
      </c>
      <c r="E30" s="31">
        <v>103</v>
      </c>
      <c r="F30" s="31">
        <v>140</v>
      </c>
      <c r="G30" s="31">
        <f t="shared" si="11"/>
        <v>-147</v>
      </c>
      <c r="H30" s="9">
        <f t="shared" si="18"/>
        <v>48.780487804878049</v>
      </c>
      <c r="I30" s="6">
        <f t="shared" si="12"/>
        <v>37</v>
      </c>
      <c r="J30" s="6">
        <f t="shared" si="13"/>
        <v>135.92233009708738</v>
      </c>
      <c r="K30" s="27">
        <v>184.1</v>
      </c>
      <c r="L30" s="27">
        <v>78.400000000000006</v>
      </c>
      <c r="M30" s="27">
        <v>78.400000000000006</v>
      </c>
      <c r="N30" s="27">
        <f t="shared" si="14"/>
        <v>-105.69999999999999</v>
      </c>
      <c r="O30" s="27">
        <f t="shared" si="16"/>
        <v>42.585551330798481</v>
      </c>
      <c r="P30" s="27">
        <f t="shared" si="15"/>
        <v>0</v>
      </c>
      <c r="Q30" s="27">
        <f t="shared" si="17"/>
        <v>100</v>
      </c>
    </row>
    <row r="31" spans="1:17" ht="31.5" x14ac:dyDescent="0.25">
      <c r="A31" s="36">
        <v>9</v>
      </c>
      <c r="B31" s="37" t="s">
        <v>35</v>
      </c>
      <c r="C31" s="37" t="s">
        <v>36</v>
      </c>
      <c r="D31" s="31">
        <v>45</v>
      </c>
      <c r="E31" s="31">
        <v>23</v>
      </c>
      <c r="F31" s="31">
        <v>27</v>
      </c>
      <c r="G31" s="31">
        <f t="shared" si="11"/>
        <v>-18</v>
      </c>
      <c r="H31" s="9">
        <f t="shared" si="18"/>
        <v>60</v>
      </c>
      <c r="I31" s="6">
        <f t="shared" si="12"/>
        <v>4</v>
      </c>
      <c r="J31" s="6">
        <f t="shared" si="13"/>
        <v>117.39130434782609</v>
      </c>
      <c r="K31" s="27">
        <v>30.4</v>
      </c>
      <c r="L31" s="27">
        <v>17.5</v>
      </c>
      <c r="M31" s="27">
        <v>17.5</v>
      </c>
      <c r="N31" s="27">
        <f t="shared" si="14"/>
        <v>-12.899999999999999</v>
      </c>
      <c r="O31" s="27">
        <f t="shared" si="16"/>
        <v>57.565789473684212</v>
      </c>
      <c r="P31" s="27">
        <f t="shared" si="15"/>
        <v>0</v>
      </c>
      <c r="Q31" s="27">
        <f t="shared" si="17"/>
        <v>100</v>
      </c>
    </row>
    <row r="32" spans="1:17" ht="31.5" x14ac:dyDescent="0.25">
      <c r="A32" s="36">
        <v>10</v>
      </c>
      <c r="B32" s="37" t="s">
        <v>37</v>
      </c>
      <c r="C32" s="37" t="s">
        <v>38</v>
      </c>
      <c r="D32" s="31">
        <v>164</v>
      </c>
      <c r="E32" s="31">
        <v>156</v>
      </c>
      <c r="F32" s="31">
        <v>159</v>
      </c>
      <c r="G32" s="31">
        <f t="shared" si="11"/>
        <v>-5</v>
      </c>
      <c r="H32" s="9">
        <f t="shared" si="18"/>
        <v>96.951219512195124</v>
      </c>
      <c r="I32" s="6">
        <f t="shared" si="12"/>
        <v>3</v>
      </c>
      <c r="J32" s="6">
        <f t="shared" si="13"/>
        <v>101.92307692307692</v>
      </c>
      <c r="K32" s="27">
        <v>20688.400000000001</v>
      </c>
      <c r="L32" s="27">
        <v>22378.2</v>
      </c>
      <c r="M32" s="27">
        <v>22378.2</v>
      </c>
      <c r="N32" s="27">
        <f t="shared" si="14"/>
        <v>1689.7999999999993</v>
      </c>
      <c r="O32" s="27">
        <f t="shared" si="16"/>
        <v>108.16786218363914</v>
      </c>
      <c r="P32" s="27">
        <f t="shared" si="15"/>
        <v>0</v>
      </c>
      <c r="Q32" s="27">
        <f t="shared" si="17"/>
        <v>100</v>
      </c>
    </row>
    <row r="33" spans="1:17" ht="31.5" x14ac:dyDescent="0.25">
      <c r="A33" s="36">
        <v>11</v>
      </c>
      <c r="B33" s="37" t="s">
        <v>39</v>
      </c>
      <c r="C33" s="37" t="s">
        <v>38</v>
      </c>
      <c r="D33" s="31">
        <f>92+91</f>
        <v>183</v>
      </c>
      <c r="E33" s="31">
        <f>99+56</f>
        <v>155</v>
      </c>
      <c r="F33" s="31">
        <f>99+56</f>
        <v>155</v>
      </c>
      <c r="G33" s="31">
        <f t="shared" si="11"/>
        <v>-28</v>
      </c>
      <c r="H33" s="9">
        <f t="shared" si="18"/>
        <v>84.699453551912569</v>
      </c>
      <c r="I33" s="6">
        <f t="shared" si="12"/>
        <v>0</v>
      </c>
      <c r="J33" s="6">
        <f t="shared" si="13"/>
        <v>100</v>
      </c>
      <c r="K33" s="27">
        <f>14574+4233.6</f>
        <v>18807.599999999999</v>
      </c>
      <c r="L33" s="27">
        <f>5253.5+12002.9</f>
        <v>17256.400000000001</v>
      </c>
      <c r="M33" s="27">
        <f>5253.5+12002.9</f>
        <v>17256.400000000001</v>
      </c>
      <c r="N33" s="27">
        <f t="shared" si="14"/>
        <v>-1551.1999999999971</v>
      </c>
      <c r="O33" s="27">
        <f t="shared" si="16"/>
        <v>91.752270358791151</v>
      </c>
      <c r="P33" s="27">
        <f t="shared" si="15"/>
        <v>0</v>
      </c>
      <c r="Q33" s="27">
        <f t="shared" si="17"/>
        <v>100</v>
      </c>
    </row>
    <row r="34" spans="1:17" ht="31.5" x14ac:dyDescent="0.25">
      <c r="A34" s="36">
        <v>12</v>
      </c>
      <c r="B34" s="37" t="s">
        <v>40</v>
      </c>
      <c r="C34" s="37" t="s">
        <v>38</v>
      </c>
      <c r="D34" s="31">
        <v>612</v>
      </c>
      <c r="E34" s="31">
        <f>621+24</f>
        <v>645</v>
      </c>
      <c r="F34" s="31">
        <f>621+24</f>
        <v>645</v>
      </c>
      <c r="G34" s="31">
        <f t="shared" si="11"/>
        <v>33</v>
      </c>
      <c r="H34" s="9">
        <f t="shared" si="18"/>
        <v>105.3921568627451</v>
      </c>
      <c r="I34" s="6">
        <f t="shared" si="12"/>
        <v>0</v>
      </c>
      <c r="J34" s="6">
        <f t="shared" si="13"/>
        <v>100</v>
      </c>
      <c r="K34" s="29">
        <v>28570.7</v>
      </c>
      <c r="L34" s="27">
        <f>33041.1+2539.1</f>
        <v>35580.199999999997</v>
      </c>
      <c r="M34" s="29">
        <f>33041.1+2539.1</f>
        <v>35580.199999999997</v>
      </c>
      <c r="N34" s="27">
        <f t="shared" si="14"/>
        <v>7009.4999999999964</v>
      </c>
      <c r="O34" s="27">
        <f t="shared" si="16"/>
        <v>124.53387561382814</v>
      </c>
      <c r="P34" s="27">
        <f t="shared" si="15"/>
        <v>0</v>
      </c>
      <c r="Q34" s="27">
        <f t="shared" si="17"/>
        <v>100</v>
      </c>
    </row>
    <row r="35" spans="1:17" ht="126" x14ac:dyDescent="0.25">
      <c r="A35" s="36">
        <v>13</v>
      </c>
      <c r="B35" s="37" t="s">
        <v>41</v>
      </c>
      <c r="C35" s="37" t="s">
        <v>42</v>
      </c>
      <c r="D35" s="31">
        <v>78</v>
      </c>
      <c r="E35" s="31">
        <f>33+32+14</f>
        <v>79</v>
      </c>
      <c r="F35" s="31">
        <f>33+32+14</f>
        <v>79</v>
      </c>
      <c r="G35" s="31">
        <f t="shared" si="11"/>
        <v>1</v>
      </c>
      <c r="H35" s="9">
        <f t="shared" si="18"/>
        <v>101.28205128205127</v>
      </c>
      <c r="I35" s="6">
        <f t="shared" si="12"/>
        <v>0</v>
      </c>
      <c r="J35" s="6">
        <f t="shared" si="13"/>
        <v>100</v>
      </c>
      <c r="K35" s="29">
        <v>3649.7</v>
      </c>
      <c r="L35" s="27">
        <f>1760.1+1680.1+720</f>
        <v>4160.2</v>
      </c>
      <c r="M35" s="27">
        <f>1760.1+1680.1+720</f>
        <v>4160.2</v>
      </c>
      <c r="N35" s="27">
        <f t="shared" si="14"/>
        <v>510.5</v>
      </c>
      <c r="O35" s="27">
        <f t="shared" si="16"/>
        <v>113.98745102337178</v>
      </c>
      <c r="P35" s="27">
        <f t="shared" si="15"/>
        <v>0</v>
      </c>
      <c r="Q35" s="27">
        <f t="shared" si="17"/>
        <v>100</v>
      </c>
    </row>
    <row r="36" spans="1:17" ht="31.5" x14ac:dyDescent="0.25">
      <c r="A36" s="36">
        <v>14</v>
      </c>
      <c r="B36" s="37" t="s">
        <v>62</v>
      </c>
      <c r="C36" s="37" t="s">
        <v>21</v>
      </c>
      <c r="D36" s="31">
        <v>0</v>
      </c>
      <c r="E36" s="31">
        <v>850</v>
      </c>
      <c r="F36" s="31">
        <v>890</v>
      </c>
      <c r="G36" s="31">
        <f t="shared" si="11"/>
        <v>890</v>
      </c>
      <c r="H36" s="42" t="e">
        <f t="shared" si="18"/>
        <v>#DIV/0!</v>
      </c>
      <c r="I36" s="6">
        <f t="shared" si="12"/>
        <v>40</v>
      </c>
      <c r="J36" s="6">
        <f t="shared" si="13"/>
        <v>104.70588235294119</v>
      </c>
      <c r="K36" s="29">
        <v>0</v>
      </c>
      <c r="L36" s="27">
        <v>885.3</v>
      </c>
      <c r="M36" s="29">
        <v>885.3</v>
      </c>
      <c r="N36" s="27">
        <f t="shared" si="14"/>
        <v>885.3</v>
      </c>
      <c r="O36" s="27" t="e">
        <f t="shared" si="16"/>
        <v>#DIV/0!</v>
      </c>
      <c r="P36" s="27">
        <f t="shared" si="15"/>
        <v>0</v>
      </c>
      <c r="Q36" s="27">
        <f t="shared" si="17"/>
        <v>100</v>
      </c>
    </row>
    <row r="37" spans="1:17" ht="31.5" x14ac:dyDescent="0.25">
      <c r="A37" s="36">
        <v>15</v>
      </c>
      <c r="B37" s="37" t="s">
        <v>43</v>
      </c>
      <c r="C37" s="37" t="s">
        <v>32</v>
      </c>
      <c r="D37" s="31">
        <v>145</v>
      </c>
      <c r="E37" s="31">
        <v>0</v>
      </c>
      <c r="F37" s="31">
        <v>0</v>
      </c>
      <c r="G37" s="31">
        <f t="shared" si="11"/>
        <v>-145</v>
      </c>
      <c r="H37" s="9">
        <f t="shared" si="18"/>
        <v>0</v>
      </c>
      <c r="I37" s="6">
        <f t="shared" ref="I37" si="19">SUM(F37-E37)</f>
        <v>0</v>
      </c>
      <c r="J37" s="6">
        <v>0</v>
      </c>
      <c r="K37" s="29">
        <v>6749.8</v>
      </c>
      <c r="L37" s="27">
        <v>0</v>
      </c>
      <c r="M37" s="29">
        <v>0</v>
      </c>
      <c r="N37" s="27">
        <f t="shared" ref="N37" si="20">SUM(M37-K37)</f>
        <v>-6749.8</v>
      </c>
      <c r="O37" s="27">
        <f t="shared" ref="O37" si="21">SUM(M37/K37)*100</f>
        <v>0</v>
      </c>
      <c r="P37" s="27">
        <f t="shared" ref="P37" si="22">SUM(M37-L37)</f>
        <v>0</v>
      </c>
      <c r="Q37" s="27"/>
    </row>
    <row r="38" spans="1:17" ht="31.5" x14ac:dyDescent="0.25">
      <c r="A38" s="36">
        <v>16</v>
      </c>
      <c r="B38" s="37" t="s">
        <v>1</v>
      </c>
      <c r="C38" s="37" t="s">
        <v>46</v>
      </c>
      <c r="D38" s="31">
        <v>25</v>
      </c>
      <c r="E38" s="31">
        <f>25+80</f>
        <v>105</v>
      </c>
      <c r="F38" s="31">
        <v>105</v>
      </c>
      <c r="G38" s="31">
        <f t="shared" si="11"/>
        <v>80</v>
      </c>
      <c r="H38" s="9">
        <f t="shared" si="18"/>
        <v>420</v>
      </c>
      <c r="I38" s="6">
        <f t="shared" si="12"/>
        <v>0</v>
      </c>
      <c r="J38" s="6">
        <f t="shared" si="13"/>
        <v>100</v>
      </c>
      <c r="K38" s="27">
        <v>230</v>
      </c>
      <c r="L38" s="27">
        <v>5600.2</v>
      </c>
      <c r="M38" s="27">
        <v>5600.2</v>
      </c>
      <c r="N38" s="27">
        <f t="shared" si="14"/>
        <v>5370.2</v>
      </c>
      <c r="O38" s="27">
        <f t="shared" si="16"/>
        <v>2434.869565217391</v>
      </c>
      <c r="P38" s="27">
        <f t="shared" si="15"/>
        <v>0</v>
      </c>
      <c r="Q38" s="27">
        <f t="shared" si="17"/>
        <v>100</v>
      </c>
    </row>
    <row r="39" spans="1:17" ht="34.5" customHeight="1" x14ac:dyDescent="0.25">
      <c r="A39" s="52">
        <v>17</v>
      </c>
      <c r="B39" s="50" t="s">
        <v>43</v>
      </c>
      <c r="C39" s="37" t="s">
        <v>38</v>
      </c>
      <c r="D39" s="31">
        <v>91124</v>
      </c>
      <c r="E39" s="31">
        <v>108406</v>
      </c>
      <c r="F39" s="31">
        <v>108406</v>
      </c>
      <c r="G39" s="31">
        <f t="shared" si="11"/>
        <v>17282</v>
      </c>
      <c r="H39" s="9">
        <f t="shared" si="18"/>
        <v>118.96536587507134</v>
      </c>
      <c r="I39" s="6">
        <f>SUM(F39-E39)</f>
        <v>0</v>
      </c>
      <c r="J39" s="6">
        <f>SUM(F39/E39)*100</f>
        <v>100</v>
      </c>
      <c r="K39" s="27">
        <v>20958.5</v>
      </c>
      <c r="L39" s="27">
        <v>24933.4</v>
      </c>
      <c r="M39" s="27">
        <v>24933.4</v>
      </c>
      <c r="N39" s="29">
        <f>SUM(M39-K39)</f>
        <v>3974.9000000000015</v>
      </c>
      <c r="O39" s="29">
        <f>SUM(M39/K39)*100</f>
        <v>118.96557482644275</v>
      </c>
      <c r="P39" s="29">
        <f>SUM(M39-L39)</f>
        <v>0</v>
      </c>
      <c r="Q39" s="29">
        <f>SUM(M39/L39)*100</f>
        <v>100</v>
      </c>
    </row>
    <row r="40" spans="1:17" ht="34.5" customHeight="1" x14ac:dyDescent="0.25">
      <c r="A40" s="53"/>
      <c r="B40" s="51"/>
      <c r="C40" s="37" t="s">
        <v>48</v>
      </c>
      <c r="D40" s="31">
        <v>600000</v>
      </c>
      <c r="E40" s="31">
        <v>600000</v>
      </c>
      <c r="F40" s="31">
        <v>600000</v>
      </c>
      <c r="G40" s="31">
        <f t="shared" si="11"/>
        <v>0</v>
      </c>
      <c r="H40" s="9">
        <f t="shared" si="18"/>
        <v>100</v>
      </c>
      <c r="I40" s="6">
        <f t="shared" ref="I40:I41" si="23">SUM(F40-E40)</f>
        <v>0</v>
      </c>
      <c r="J40" s="6">
        <f t="shared" ref="J40:J41" si="24">SUM(F40/E40)*100</f>
        <v>100</v>
      </c>
      <c r="K40" s="27">
        <v>1200</v>
      </c>
      <c r="L40" s="27">
        <v>1200</v>
      </c>
      <c r="M40" s="27">
        <v>1200</v>
      </c>
      <c r="N40" s="29">
        <f t="shared" ref="N40:N41" si="25">SUM(M40-K40)</f>
        <v>0</v>
      </c>
      <c r="O40" s="29">
        <f t="shared" ref="O40" si="26">SUM(M40/K40)*100</f>
        <v>100</v>
      </c>
      <c r="P40" s="29">
        <f t="shared" ref="P40:P41" si="27">SUM(M40-L40)</f>
        <v>0</v>
      </c>
      <c r="Q40" s="29">
        <f t="shared" ref="Q40:Q41" si="28">SUM(M40/L40)*100</f>
        <v>100</v>
      </c>
    </row>
    <row r="41" spans="1:17" ht="48" customHeight="1" x14ac:dyDescent="0.25">
      <c r="A41" s="36">
        <v>18</v>
      </c>
      <c r="B41" s="37" t="s">
        <v>44</v>
      </c>
      <c r="C41" s="37" t="s">
        <v>45</v>
      </c>
      <c r="D41" s="31">
        <v>0</v>
      </c>
      <c r="E41" s="31">
        <v>35</v>
      </c>
      <c r="F41" s="31">
        <v>35</v>
      </c>
      <c r="G41" s="31">
        <f t="shared" si="11"/>
        <v>35</v>
      </c>
      <c r="H41" s="42" t="e">
        <f t="shared" si="18"/>
        <v>#DIV/0!</v>
      </c>
      <c r="I41" s="6">
        <f t="shared" si="23"/>
        <v>0</v>
      </c>
      <c r="J41" s="6">
        <f t="shared" si="24"/>
        <v>100</v>
      </c>
      <c r="K41" s="27">
        <v>0</v>
      </c>
      <c r="L41" s="27">
        <v>1700.7</v>
      </c>
      <c r="M41" s="27">
        <v>1700.7</v>
      </c>
      <c r="N41" s="29">
        <f t="shared" si="25"/>
        <v>1700.7</v>
      </c>
      <c r="O41" s="29"/>
      <c r="P41" s="29">
        <f t="shared" si="27"/>
        <v>0</v>
      </c>
      <c r="Q41" s="29">
        <f t="shared" si="28"/>
        <v>100</v>
      </c>
    </row>
    <row r="42" spans="1:17" ht="15.75" x14ac:dyDescent="0.25">
      <c r="B42" s="1"/>
      <c r="C42" s="1"/>
      <c r="D42" s="4"/>
    </row>
    <row r="43" spans="1:17" ht="15.75" x14ac:dyDescent="0.25">
      <c r="B43" s="1"/>
      <c r="C43" s="1"/>
      <c r="D43" s="4"/>
    </row>
    <row r="44" spans="1:17" ht="15.75" x14ac:dyDescent="0.25">
      <c r="B44" s="1"/>
      <c r="C44" s="1"/>
      <c r="D44" s="4"/>
    </row>
    <row r="45" spans="1:17" ht="15.75" x14ac:dyDescent="0.25">
      <c r="B45" s="1"/>
      <c r="C45" s="1"/>
      <c r="D45" s="2"/>
    </row>
    <row r="46" spans="1:17" ht="15.75" x14ac:dyDescent="0.25">
      <c r="B46" s="3"/>
      <c r="C46" s="3"/>
      <c r="D46" s="5"/>
    </row>
    <row r="47" spans="1:17" ht="15.75" x14ac:dyDescent="0.25">
      <c r="B47" s="1"/>
      <c r="C47" s="1"/>
      <c r="D47" s="1"/>
    </row>
  </sheetData>
  <mergeCells count="22">
    <mergeCell ref="B39:B40"/>
    <mergeCell ref="A39:A40"/>
    <mergeCell ref="A2:Q2"/>
    <mergeCell ref="F6:F7"/>
    <mergeCell ref="G6:J6"/>
    <mergeCell ref="G7:H7"/>
    <mergeCell ref="I7:J7"/>
    <mergeCell ref="D4:J4"/>
    <mergeCell ref="A4:A8"/>
    <mergeCell ref="K4:Q4"/>
    <mergeCell ref="K5:K7"/>
    <mergeCell ref="C4:C8"/>
    <mergeCell ref="B4:B8"/>
    <mergeCell ref="D5:D7"/>
    <mergeCell ref="E5:J5"/>
    <mergeCell ref="E6:E7"/>
    <mergeCell ref="M6:M7"/>
    <mergeCell ref="N6:Q6"/>
    <mergeCell ref="N7:O7"/>
    <mergeCell ref="P7:Q7"/>
    <mergeCell ref="L5:Q5"/>
    <mergeCell ref="L6:L7"/>
  </mergeCells>
  <pageMargins left="0.19685039370078741" right="0.19685039370078741" top="0.19685039370078741" bottom="0.19685039370078741" header="0.31496062992125984" footer="0.31496062992125984"/>
  <pageSetup paperSize="9" scale="5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2018-03-30T00:41:02Z</dcterms:modified>
</cp:coreProperties>
</file>