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5840"/>
  </bookViews>
  <sheets>
    <sheet name="для размещения на сайте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0" i="1" l="1"/>
  <c r="L39" i="1"/>
  <c r="L38" i="1"/>
  <c r="L40" i="1"/>
  <c r="L41" i="1"/>
  <c r="L34" i="1"/>
  <c r="L33" i="1"/>
  <c r="L32" i="1"/>
  <c r="L31" i="1"/>
  <c r="R30" i="1"/>
  <c r="U10" i="1"/>
  <c r="T10" i="1"/>
  <c r="O10" i="1"/>
  <c r="N10" i="1"/>
  <c r="M10" i="1"/>
  <c r="H45" i="1" l="1"/>
  <c r="N44" i="1" l="1"/>
  <c r="M44" i="1"/>
  <c r="Q45" i="1"/>
  <c r="W34" i="1" l="1"/>
  <c r="W25" i="1"/>
  <c r="W36" i="1"/>
  <c r="W31" i="1"/>
  <c r="W28" i="1"/>
  <c r="S43" i="1"/>
  <c r="R43" i="1"/>
  <c r="Q43" i="1"/>
  <c r="P43" i="1"/>
  <c r="J43" i="1"/>
  <c r="I43" i="1"/>
  <c r="H43" i="1"/>
  <c r="G43" i="1"/>
  <c r="S42" i="1"/>
  <c r="R42" i="1"/>
  <c r="Q42" i="1"/>
  <c r="P42" i="1"/>
  <c r="J42" i="1"/>
  <c r="I42" i="1"/>
  <c r="H42" i="1"/>
  <c r="G42" i="1"/>
  <c r="S41" i="1"/>
  <c r="R41" i="1"/>
  <c r="Q41" i="1"/>
  <c r="P41" i="1"/>
  <c r="J41" i="1"/>
  <c r="I41" i="1"/>
  <c r="H41" i="1"/>
  <c r="G41" i="1"/>
  <c r="S40" i="1"/>
  <c r="R40" i="1"/>
  <c r="Q40" i="1"/>
  <c r="J40" i="1"/>
  <c r="I40" i="1"/>
  <c r="H40" i="1"/>
  <c r="G40" i="1"/>
  <c r="S39" i="1"/>
  <c r="R39" i="1"/>
  <c r="Q39" i="1"/>
  <c r="P39" i="1"/>
  <c r="J39" i="1"/>
  <c r="I39" i="1"/>
  <c r="H39" i="1"/>
  <c r="G39" i="1"/>
  <c r="S38" i="1"/>
  <c r="R38" i="1"/>
  <c r="Q38" i="1"/>
  <c r="P38" i="1"/>
  <c r="I38" i="1"/>
  <c r="H38" i="1"/>
  <c r="G38" i="1"/>
  <c r="S37" i="1"/>
  <c r="R37" i="1"/>
  <c r="Q37" i="1"/>
  <c r="P37" i="1"/>
  <c r="J37" i="1"/>
  <c r="I37" i="1"/>
  <c r="H37" i="1"/>
  <c r="G37" i="1"/>
  <c r="S36" i="1"/>
  <c r="R36" i="1"/>
  <c r="Q36" i="1"/>
  <c r="P36" i="1"/>
  <c r="J36" i="1"/>
  <c r="I36" i="1"/>
  <c r="H36" i="1"/>
  <c r="G36" i="1"/>
  <c r="S35" i="1"/>
  <c r="R35" i="1"/>
  <c r="Q35" i="1"/>
  <c r="P35" i="1"/>
  <c r="J35" i="1"/>
  <c r="I35" i="1"/>
  <c r="H35" i="1"/>
  <c r="G35" i="1"/>
  <c r="S34" i="1"/>
  <c r="R34" i="1"/>
  <c r="Q34" i="1"/>
  <c r="P34" i="1"/>
  <c r="J34" i="1"/>
  <c r="I34" i="1"/>
  <c r="H34" i="1"/>
  <c r="G34" i="1"/>
  <c r="S33" i="1"/>
  <c r="R33" i="1"/>
  <c r="Q33" i="1"/>
  <c r="P33" i="1"/>
  <c r="J33" i="1"/>
  <c r="I33" i="1"/>
  <c r="H33" i="1"/>
  <c r="G33" i="1"/>
  <c r="S32" i="1"/>
  <c r="R32" i="1"/>
  <c r="Q32" i="1"/>
  <c r="P32" i="1"/>
  <c r="H32" i="1"/>
  <c r="G32" i="1"/>
  <c r="J32" i="1"/>
  <c r="S31" i="1"/>
  <c r="R31" i="1"/>
  <c r="Q31" i="1"/>
  <c r="P31" i="1"/>
  <c r="J31" i="1"/>
  <c r="I31" i="1"/>
  <c r="H31" i="1"/>
  <c r="G31" i="1"/>
  <c r="S30" i="1"/>
  <c r="Q30" i="1"/>
  <c r="P30" i="1"/>
  <c r="L30" i="1"/>
  <c r="J30" i="1"/>
  <c r="I30" i="1"/>
  <c r="H30" i="1"/>
  <c r="G30" i="1"/>
  <c r="S29" i="1"/>
  <c r="R29" i="1"/>
  <c r="Q29" i="1"/>
  <c r="P29" i="1"/>
  <c r="L29" i="1"/>
  <c r="J29" i="1"/>
  <c r="I29" i="1"/>
  <c r="H29" i="1"/>
  <c r="G29" i="1"/>
  <c r="S28" i="1"/>
  <c r="R28" i="1"/>
  <c r="Q28" i="1"/>
  <c r="P28" i="1"/>
  <c r="L28" i="1"/>
  <c r="J28" i="1"/>
  <c r="I28" i="1"/>
  <c r="H28" i="1"/>
  <c r="G28" i="1"/>
  <c r="S27" i="1"/>
  <c r="R27" i="1"/>
  <c r="Q27" i="1"/>
  <c r="P27" i="1"/>
  <c r="L27" i="1"/>
  <c r="J27" i="1"/>
  <c r="I27" i="1"/>
  <c r="H27" i="1"/>
  <c r="G27" i="1"/>
  <c r="R26" i="1"/>
  <c r="P26" i="1"/>
  <c r="J26" i="1"/>
  <c r="I26" i="1"/>
  <c r="H26" i="1"/>
  <c r="G26" i="1"/>
  <c r="S25" i="1"/>
  <c r="R25" i="1"/>
  <c r="Q25" i="1"/>
  <c r="P25" i="1"/>
  <c r="L25" i="1"/>
  <c r="J25" i="1"/>
  <c r="I25" i="1"/>
  <c r="H25" i="1"/>
  <c r="G25" i="1"/>
  <c r="S24" i="1"/>
  <c r="R24" i="1"/>
  <c r="P24" i="1"/>
  <c r="J24" i="1"/>
  <c r="I24" i="1"/>
  <c r="H24" i="1"/>
  <c r="G24" i="1"/>
  <c r="I32" i="1" l="1"/>
  <c r="Q44" i="1" l="1"/>
  <c r="S18" i="1"/>
  <c r="R18" i="1"/>
  <c r="Q18" i="1"/>
  <c r="P18" i="1"/>
  <c r="J18" i="1"/>
  <c r="I18" i="1"/>
  <c r="H18" i="1"/>
  <c r="G18" i="1"/>
  <c r="S45" i="1" l="1"/>
  <c r="S44" i="1" s="1"/>
  <c r="R45" i="1"/>
  <c r="R44" i="1" s="1"/>
  <c r="P45" i="1"/>
  <c r="P44" i="1" s="1"/>
  <c r="J45" i="1"/>
  <c r="I45" i="1"/>
  <c r="G45" i="1"/>
  <c r="U44" i="1" l="1"/>
  <c r="T44" i="1"/>
  <c r="O44" i="1"/>
  <c r="U20" i="1" l="1"/>
  <c r="T20" i="1"/>
  <c r="N20" i="1"/>
  <c r="O20" i="1"/>
  <c r="M20" i="1"/>
  <c r="P20" i="1" l="1"/>
  <c r="S20" i="1"/>
  <c r="R20" i="1"/>
  <c r="Q20" i="1"/>
  <c r="R23" i="1" l="1"/>
  <c r="P23" i="1"/>
  <c r="S22" i="1"/>
  <c r="R22" i="1"/>
  <c r="Q22" i="1"/>
  <c r="P22" i="1"/>
  <c r="R21" i="1"/>
  <c r="J23" i="1"/>
  <c r="I23" i="1"/>
  <c r="G23" i="1"/>
  <c r="J22" i="1"/>
  <c r="I22" i="1"/>
  <c r="H22" i="1"/>
  <c r="G22" i="1"/>
  <c r="J21" i="1"/>
  <c r="I21" i="1"/>
  <c r="G21" i="1"/>
  <c r="N9" i="1" l="1"/>
  <c r="O9" i="1"/>
  <c r="U9" i="1"/>
  <c r="T9" i="1"/>
  <c r="R12" i="1"/>
  <c r="Q12" i="1"/>
  <c r="P13" i="1"/>
  <c r="Q13" i="1"/>
  <c r="R13" i="1"/>
  <c r="S13" i="1"/>
  <c r="P14" i="1"/>
  <c r="Q14" i="1"/>
  <c r="R14" i="1"/>
  <c r="S14" i="1"/>
  <c r="P15" i="1"/>
  <c r="Q15" i="1"/>
  <c r="R15" i="1"/>
  <c r="S15" i="1"/>
  <c r="P16" i="1"/>
  <c r="Q16" i="1"/>
  <c r="R16" i="1"/>
  <c r="S16" i="1"/>
  <c r="P19" i="1"/>
  <c r="Q19" i="1"/>
  <c r="R19" i="1"/>
  <c r="S19" i="1"/>
  <c r="G12" i="1"/>
  <c r="H12" i="1"/>
  <c r="I12" i="1"/>
  <c r="J12" i="1"/>
  <c r="G13" i="1"/>
  <c r="H13" i="1"/>
  <c r="I13" i="1"/>
  <c r="J13" i="1"/>
  <c r="G14" i="1"/>
  <c r="H14" i="1"/>
  <c r="I14" i="1"/>
  <c r="J14" i="1"/>
  <c r="G15" i="1"/>
  <c r="H15" i="1"/>
  <c r="I15" i="1"/>
  <c r="J15" i="1"/>
  <c r="G16" i="1"/>
  <c r="H16" i="1"/>
  <c r="I16" i="1"/>
  <c r="J16" i="1"/>
  <c r="G17" i="1"/>
  <c r="G19" i="1"/>
  <c r="H19" i="1"/>
  <c r="I19" i="1"/>
  <c r="J19" i="1"/>
  <c r="J11" i="1"/>
  <c r="I11" i="1"/>
  <c r="G11" i="1"/>
  <c r="H11" i="1"/>
  <c r="R9" i="1" l="1"/>
  <c r="S9" i="1"/>
  <c r="I17" i="1"/>
  <c r="S17" i="1"/>
  <c r="J17" i="1"/>
  <c r="M9" i="1"/>
  <c r="Q9" i="1" s="1"/>
  <c r="R10" i="1"/>
  <c r="S10" i="1"/>
  <c r="H17" i="1"/>
  <c r="R17" i="1"/>
  <c r="Q17" i="1"/>
  <c r="P17" i="1"/>
  <c r="Q11" i="1"/>
  <c r="R11" i="1"/>
  <c r="P11" i="1"/>
  <c r="S11" i="1"/>
  <c r="P12" i="1"/>
  <c r="S12" i="1"/>
  <c r="Q10" i="1" l="1"/>
  <c r="P10" i="1"/>
  <c r="P9" i="1" s="1"/>
  <c r="P21" i="1"/>
</calcChain>
</file>

<file path=xl/sharedStrings.xml><?xml version="1.0" encoding="utf-8"?>
<sst xmlns="http://schemas.openxmlformats.org/spreadsheetml/2006/main" count="152" uniqueCount="75">
  <si>
    <t>Наименование муниципальной услуги</t>
  </si>
  <si>
    <t>Предоставление питания</t>
  </si>
  <si>
    <t>План</t>
  </si>
  <si>
    <t>Сравнение</t>
  </si>
  <si>
    <t>%</t>
  </si>
  <si>
    <t>Реализация основных общеобразовательных программ дошкольного образования</t>
  </si>
  <si>
    <t>Присмотр и уход</t>
  </si>
  <si>
    <t>№ п/п</t>
  </si>
  <si>
    <t>число обучающихся</t>
  </si>
  <si>
    <t>Значение показателя объема муниципальной услуги (работы)</t>
  </si>
  <si>
    <t>Объем субсидии на оказание муниципальной услуги (выполнение работы), тыс. рублей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</si>
  <si>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</si>
  <si>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</si>
  <si>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</si>
  <si>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</si>
  <si>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Показ (организация показа) концертов и концертных программ</t>
  </si>
  <si>
    <t xml:space="preserve">Организация и проведение культурно-массовых меропрятий </t>
  </si>
  <si>
    <t xml:space="preserve">количество публичных выступлений </t>
  </si>
  <si>
    <t>число зрителей</t>
  </si>
  <si>
    <t>количество мероприятий</t>
  </si>
  <si>
    <t>количество участников мероприятий</t>
  </si>
  <si>
    <t>Организация деятельности клубных формирований и формирований самодеятельного народного творчества</t>
  </si>
  <si>
    <t xml:space="preserve">количество клубных формирований </t>
  </si>
  <si>
    <t>число участников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</si>
  <si>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</si>
  <si>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</si>
  <si>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Библиографическая обработка документов и создание каталогов</t>
  </si>
  <si>
    <t>количество документов</t>
  </si>
  <si>
    <t>Публичный показ музейных предметов, музейных коллекций</t>
  </si>
  <si>
    <t>число посетителей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</si>
  <si>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</si>
  <si>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</t>
  </si>
  <si>
    <t>Создание экспозиций (выставок) музеев, организация выездных выставок</t>
  </si>
  <si>
    <t>количество экспозиций</t>
  </si>
  <si>
    <t xml:space="preserve">Реализация дополнительных предпрофессиональных программ в области искусств </t>
  </si>
  <si>
    <t>количество человеко-часов</t>
  </si>
  <si>
    <t xml:space="preserve">Реализация дополнительных общеразвивающих  программ  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</si>
  <si>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</si>
  <si>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(человек)</t>
  </si>
  <si>
    <t>Обеспечение доступа к объектам спорта</t>
  </si>
  <si>
    <t>Проведение тестирования выполнения нормативов испытаний (тестов) комплекса ГТО</t>
  </si>
  <si>
    <t>количество проведенных меропрятий</t>
  </si>
  <si>
    <t>количество человек</t>
  </si>
  <si>
    <t>показатель</t>
  </si>
  <si>
    <t>кв.м./ч</t>
  </si>
  <si>
    <t>Приложение</t>
  </si>
  <si>
    <t>Общий объем средств субсидий на финансовое обеспечение выполнения муниципального задания, предусмотренных в бюджете муницпального образования городской округ "Охинский"</t>
  </si>
  <si>
    <t>Управление образования МО городской округ "Охинский"</t>
  </si>
  <si>
    <t>Управление по культуре, спорту и делам молодежи МО городской округ "Охинский"</t>
  </si>
  <si>
    <t>I.</t>
  </si>
  <si>
    <t>II.</t>
  </si>
  <si>
    <t>x</t>
  </si>
  <si>
    <t>Формирование, учет, изучение, обеспечение физического сохранения и безопасности фондов библиотек, включая оцифрoвку фондов</t>
  </si>
  <si>
    <t>сумма</t>
  </si>
  <si>
    <t>,</t>
  </si>
  <si>
    <t>Показ кинофильмов</t>
  </si>
  <si>
    <t>Спортивная подготовка по не олимпийским видам спорта</t>
  </si>
  <si>
    <t>Организация спортивной подготовки на спортивно-оздоровительном этапе</t>
  </si>
  <si>
    <t>Проведение занятий физкультурно-спортивной направленности по месту проживания граждан</t>
  </si>
  <si>
    <t>количество занятий</t>
  </si>
  <si>
    <t>III.</t>
  </si>
  <si>
    <t>Администрация муниципального образования городской округ "Охинский"</t>
  </si>
  <si>
    <t>Осуществление издательской деятельности</t>
  </si>
  <si>
    <t>Единица измерения муниципальной услуги (работы)</t>
  </si>
  <si>
    <t>квадратные сантиметры</t>
  </si>
  <si>
    <t>Содержание детей</t>
  </si>
  <si>
    <t>Методическое обеспечение образовательной деятельности</t>
  </si>
  <si>
    <t>Сведения о планируемых на 2023 год и плановый период 2024 и 2025 годов объемах оказания муниципальных услуг (работ), планируемых объемах субсидий на их финансовое обеспечение и результаты оценки потребности в услугах социальной сферы</t>
  </si>
  <si>
    <t>2023 год</t>
  </si>
  <si>
    <t>2021 год (факт)</t>
  </si>
  <si>
    <t>2022 (оценка)</t>
  </si>
  <si>
    <t>к 2021 году</t>
  </si>
  <si>
    <t>к 2022 году (оценка)</t>
  </si>
  <si>
    <t>2024 год (план)</t>
  </si>
  <si>
    <t>2025 (план)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</si>
</sst>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2" fillId="0" borderId="0" xfId="0" applyFont="1"/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0" fontId="0" fillId="0" borderId="0" xfId="0" applyFont="1"/>
    <xf numFmtId="0" fontId="0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 wrapText="1"/>
    </xf>
    <xf numFmtId="3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" fontId="2" fillId="3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0" fontId="0" fillId="3" borderId="0" xfId="0" applyFont="1" applyFill="1"/>
    <xf numFmtId="165" fontId="3" fillId="2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2" fillId="0" borderId="1" xfId="0" applyFont="1" applyFill="1" applyBorder="1" applyAlignment="1">
      <alignment vertical="top" wrapText="1"/>
    </xf>
    <xf numFmtId="3" fontId="3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165" fontId="0" fillId="0" borderId="0" xfId="0" applyNumberFormat="1" applyFont="1" applyFill="1"/>
    <xf numFmtId="0" fontId="2" fillId="0" borderId="0" xfId="0" applyFont="1" applyAlignment="1">
      <alignment horizontal="right"/>
    </xf>
    <xf numFmtId="165" fontId="0" fillId="0" borderId="0" xfId="0" applyNumberFormat="1" applyFont="1"/>
    <xf numFmtId="165" fontId="2" fillId="2" borderId="0" xfId="0" applyNumberFormat="1" applyFont="1" applyFill="1" applyBorder="1" applyAlignment="1">
      <alignment horizontal="center" vertical="center"/>
    </xf>
    <xf numFmtId="10" fontId="0" fillId="0" borderId="0" xfId="0" applyNumberFormat="1" applyFont="1"/>
    <xf numFmtId="165" fontId="0" fillId="0" borderId="0" xfId="0" applyNumberFormat="1" applyFont="1" applyBorder="1"/>
    <xf numFmtId="14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3" fontId="7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/>
    </xf>
    <xf numFmtId="1" fontId="3" fillId="4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165" fontId="3" fillId="4" borderId="2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3" fontId="3" fillId="4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top"/>
    </xf>
    <xf numFmtId="165" fontId="2" fillId="4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vertical="center"/>
    </xf>
    <xf numFmtId="0" fontId="5" fillId="4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/>
    </xf>
    <xf numFmtId="0" fontId="4" fillId="4" borderId="16" xfId="0" applyFont="1" applyFill="1" applyBorder="1" applyAlignment="1">
      <alignment vertical="center"/>
    </xf>
    <xf numFmtId="0" fontId="3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19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0" fillId="2" borderId="0" xfId="0" applyFont="1" applyFill="1" applyAlignment="1"/>
    <xf numFmtId="0" fontId="3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/>
    <xf numFmtId="0" fontId="5" fillId="4" borderId="5" xfId="0" applyFont="1" applyFill="1" applyBorder="1"/>
    <xf numFmtId="0" fontId="4" fillId="2" borderId="11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3"/>
  <sheetViews>
    <sheetView tabSelected="1" zoomScale="80" zoomScaleNormal="80" zoomScaleSheetLayoutView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U16" sqref="U16"/>
    </sheetView>
  </sheetViews>
  <sheetFormatPr defaultRowHeight="15" x14ac:dyDescent="0.25"/>
  <cols>
    <col min="1" max="1" width="4.5703125" style="6" customWidth="1"/>
    <col min="2" max="2" width="58.140625" style="6" customWidth="1"/>
    <col min="3" max="3" width="17.7109375" style="6" customWidth="1"/>
    <col min="4" max="4" width="16.42578125" style="6" customWidth="1"/>
    <col min="5" max="5" width="16.5703125" style="6" customWidth="1"/>
    <col min="6" max="6" width="16.7109375" style="6" customWidth="1"/>
    <col min="7" max="7" width="15.42578125" style="6" customWidth="1"/>
    <col min="8" max="8" width="13.140625" style="6" customWidth="1"/>
    <col min="9" max="9" width="15.7109375" style="6" customWidth="1"/>
    <col min="10" max="10" width="15.42578125" style="6" customWidth="1"/>
    <col min="11" max="11" width="13.7109375" style="6" customWidth="1"/>
    <col min="12" max="12" width="13.140625" style="6" customWidth="1"/>
    <col min="13" max="13" width="16" style="6" bestFit="1" customWidth="1"/>
    <col min="14" max="14" width="14.5703125" style="6" bestFit="1" customWidth="1"/>
    <col min="15" max="16" width="12.42578125" style="6" bestFit="1" customWidth="1"/>
    <col min="17" max="17" width="10.42578125" style="6" customWidth="1"/>
    <col min="18" max="18" width="12.42578125" style="6" bestFit="1" customWidth="1"/>
    <col min="19" max="19" width="9.7109375" style="6" customWidth="1"/>
    <col min="20" max="20" width="16.140625" style="6" bestFit="1" customWidth="1"/>
    <col min="21" max="21" width="12.42578125" style="6" bestFit="1" customWidth="1"/>
    <col min="22" max="22" width="2.7109375" style="6" customWidth="1"/>
    <col min="23" max="26" width="17.5703125" style="6" customWidth="1"/>
    <col min="27" max="16384" width="9.140625" style="6"/>
  </cols>
  <sheetData>
    <row r="1" spans="1:21" ht="15.75" x14ac:dyDescent="0.25">
      <c r="T1" s="1" t="s">
        <v>45</v>
      </c>
    </row>
    <row r="2" spans="1:21" ht="15.75" x14ac:dyDescent="0.25">
      <c r="A2" s="100" t="s">
        <v>67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</row>
    <row r="3" spans="1:21" ht="16.5" thickBot="1" x14ac:dyDescent="0.3">
      <c r="A3" s="7" t="s">
        <v>54</v>
      </c>
      <c r="B3" s="8"/>
      <c r="C3" s="8"/>
      <c r="D3" s="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20.100000000000001" customHeight="1" x14ac:dyDescent="0.25">
      <c r="A4" s="106" t="s">
        <v>7</v>
      </c>
      <c r="B4" s="88" t="s">
        <v>0</v>
      </c>
      <c r="C4" s="88" t="s">
        <v>63</v>
      </c>
      <c r="D4" s="102" t="s">
        <v>9</v>
      </c>
      <c r="E4" s="103"/>
      <c r="F4" s="103"/>
      <c r="G4" s="103"/>
      <c r="H4" s="103"/>
      <c r="I4" s="103"/>
      <c r="J4" s="103"/>
      <c r="K4" s="104"/>
      <c r="L4" s="105"/>
      <c r="M4" s="102" t="s">
        <v>10</v>
      </c>
      <c r="N4" s="103"/>
      <c r="O4" s="103"/>
      <c r="P4" s="103"/>
      <c r="Q4" s="103"/>
      <c r="R4" s="103"/>
      <c r="S4" s="103"/>
      <c r="T4" s="104"/>
      <c r="U4" s="105"/>
    </row>
    <row r="5" spans="1:21" ht="20.100000000000001" customHeight="1" x14ac:dyDescent="0.25">
      <c r="A5" s="107"/>
      <c r="B5" s="89"/>
      <c r="C5" s="89"/>
      <c r="D5" s="94" t="s">
        <v>69</v>
      </c>
      <c r="E5" s="86" t="s">
        <v>70</v>
      </c>
      <c r="F5" s="86" t="s">
        <v>68</v>
      </c>
      <c r="G5" s="87"/>
      <c r="H5" s="87"/>
      <c r="I5" s="87"/>
      <c r="J5" s="87"/>
      <c r="K5" s="86" t="s">
        <v>73</v>
      </c>
      <c r="L5" s="84" t="s">
        <v>74</v>
      </c>
      <c r="M5" s="94" t="s">
        <v>69</v>
      </c>
      <c r="N5" s="86" t="s">
        <v>70</v>
      </c>
      <c r="O5" s="86" t="s">
        <v>68</v>
      </c>
      <c r="P5" s="87"/>
      <c r="Q5" s="87"/>
      <c r="R5" s="87"/>
      <c r="S5" s="87"/>
      <c r="T5" s="86" t="s">
        <v>73</v>
      </c>
      <c r="U5" s="84" t="s">
        <v>74</v>
      </c>
    </row>
    <row r="6" spans="1:21" ht="20.100000000000001" customHeight="1" x14ac:dyDescent="0.25">
      <c r="A6" s="107"/>
      <c r="B6" s="89"/>
      <c r="C6" s="89"/>
      <c r="D6" s="95"/>
      <c r="E6" s="87"/>
      <c r="F6" s="86" t="s">
        <v>2</v>
      </c>
      <c r="G6" s="86" t="s">
        <v>3</v>
      </c>
      <c r="H6" s="87"/>
      <c r="I6" s="87"/>
      <c r="J6" s="87"/>
      <c r="K6" s="87"/>
      <c r="L6" s="85"/>
      <c r="M6" s="95"/>
      <c r="N6" s="87"/>
      <c r="O6" s="86" t="s">
        <v>2</v>
      </c>
      <c r="P6" s="86" t="s">
        <v>3</v>
      </c>
      <c r="Q6" s="87"/>
      <c r="R6" s="87"/>
      <c r="S6" s="87"/>
      <c r="T6" s="87"/>
      <c r="U6" s="85"/>
    </row>
    <row r="7" spans="1:21" ht="42" customHeight="1" x14ac:dyDescent="0.25">
      <c r="A7" s="107"/>
      <c r="B7" s="92"/>
      <c r="C7" s="90"/>
      <c r="D7" s="95"/>
      <c r="E7" s="87"/>
      <c r="F7" s="87"/>
      <c r="G7" s="86" t="s">
        <v>71</v>
      </c>
      <c r="H7" s="87"/>
      <c r="I7" s="86" t="s">
        <v>72</v>
      </c>
      <c r="J7" s="87"/>
      <c r="K7" s="87"/>
      <c r="L7" s="85"/>
      <c r="M7" s="95"/>
      <c r="N7" s="87"/>
      <c r="O7" s="87"/>
      <c r="P7" s="86" t="s">
        <v>71</v>
      </c>
      <c r="Q7" s="87"/>
      <c r="R7" s="86" t="s">
        <v>72</v>
      </c>
      <c r="S7" s="87"/>
      <c r="T7" s="87"/>
      <c r="U7" s="85"/>
    </row>
    <row r="8" spans="1:21" ht="35.25" customHeight="1" thickBot="1" x14ac:dyDescent="0.3">
      <c r="A8" s="108"/>
      <c r="B8" s="93"/>
      <c r="C8" s="91"/>
      <c r="D8" s="79" t="s">
        <v>43</v>
      </c>
      <c r="E8" s="80" t="s">
        <v>43</v>
      </c>
      <c r="F8" s="80" t="s">
        <v>43</v>
      </c>
      <c r="G8" s="80" t="s">
        <v>43</v>
      </c>
      <c r="H8" s="80" t="s">
        <v>4</v>
      </c>
      <c r="I8" s="80" t="s">
        <v>43</v>
      </c>
      <c r="J8" s="80" t="s">
        <v>4</v>
      </c>
      <c r="K8" s="80" t="s">
        <v>43</v>
      </c>
      <c r="L8" s="81" t="s">
        <v>43</v>
      </c>
      <c r="M8" s="82" t="s">
        <v>53</v>
      </c>
      <c r="N8" s="80" t="s">
        <v>53</v>
      </c>
      <c r="O8" s="80" t="s">
        <v>53</v>
      </c>
      <c r="P8" s="80" t="s">
        <v>53</v>
      </c>
      <c r="Q8" s="80" t="s">
        <v>4</v>
      </c>
      <c r="R8" s="80" t="s">
        <v>53</v>
      </c>
      <c r="S8" s="80" t="s">
        <v>4</v>
      </c>
      <c r="T8" s="80" t="s">
        <v>53</v>
      </c>
      <c r="U8" s="83" t="s">
        <v>53</v>
      </c>
    </row>
    <row r="9" spans="1:21" ht="68.25" customHeight="1" x14ac:dyDescent="0.25">
      <c r="A9" s="10"/>
      <c r="B9" s="11" t="s">
        <v>46</v>
      </c>
      <c r="C9" s="12"/>
      <c r="D9" s="13" t="s">
        <v>51</v>
      </c>
      <c r="E9" s="13" t="s">
        <v>51</v>
      </c>
      <c r="F9" s="13" t="s">
        <v>51</v>
      </c>
      <c r="G9" s="14" t="s">
        <v>51</v>
      </c>
      <c r="H9" s="14" t="s">
        <v>51</v>
      </c>
      <c r="I9" s="14" t="s">
        <v>51</v>
      </c>
      <c r="J9" s="14" t="s">
        <v>51</v>
      </c>
      <c r="K9" s="13" t="s">
        <v>51</v>
      </c>
      <c r="L9" s="13" t="s">
        <v>51</v>
      </c>
      <c r="M9" s="15">
        <f>SUM(M10+M20+M44)</f>
        <v>1861270.2000000002</v>
      </c>
      <c r="N9" s="15">
        <f>SUM(N10+N20+N44)</f>
        <v>1930217.0999999999</v>
      </c>
      <c r="O9" s="15">
        <f>SUM(O10+O20+O44)</f>
        <v>1654015.4</v>
      </c>
      <c r="P9" s="16">
        <f>SUM(P10+P20+P44)</f>
        <v>-207254.80000000019</v>
      </c>
      <c r="Q9" s="17">
        <f>SUM(O9/M9)*100</f>
        <v>88.864873031330958</v>
      </c>
      <c r="R9" s="17">
        <f>SUM(O9-N9)</f>
        <v>-276201.69999999995</v>
      </c>
      <c r="S9" s="17">
        <f>SUM(O9/N9)*100</f>
        <v>85.69064070564913</v>
      </c>
      <c r="T9" s="15">
        <f>SUM(T10+T20+T44)</f>
        <v>1348018.4</v>
      </c>
      <c r="U9" s="15">
        <f>SUM(U10+U20+U44)</f>
        <v>1275863.2</v>
      </c>
    </row>
    <row r="10" spans="1:21" ht="35.25" customHeight="1" x14ac:dyDescent="0.25">
      <c r="A10" s="62" t="s">
        <v>49</v>
      </c>
      <c r="B10" s="63" t="s">
        <v>47</v>
      </c>
      <c r="C10" s="64"/>
      <c r="D10" s="65" t="s">
        <v>51</v>
      </c>
      <c r="E10" s="65" t="s">
        <v>51</v>
      </c>
      <c r="F10" s="65" t="s">
        <v>51</v>
      </c>
      <c r="G10" s="65" t="s">
        <v>51</v>
      </c>
      <c r="H10" s="65" t="s">
        <v>51</v>
      </c>
      <c r="I10" s="65" t="s">
        <v>51</v>
      </c>
      <c r="J10" s="65" t="s">
        <v>51</v>
      </c>
      <c r="K10" s="65" t="s">
        <v>51</v>
      </c>
      <c r="L10" s="65" t="s">
        <v>51</v>
      </c>
      <c r="M10" s="66">
        <f>SUM(M11+M12+M13+M14+M15+M16+M17+M18+M19)</f>
        <v>1490336.7</v>
      </c>
      <c r="N10" s="66">
        <f>SUM(N11+N12+N13+N14+N15+N16+N17+N18+N19)</f>
        <v>1520679.0999999999</v>
      </c>
      <c r="O10" s="66">
        <f>SUM(O11+O12+O13+O14+O15+O16+O17+O18+O19)</f>
        <v>1251934.2999999998</v>
      </c>
      <c r="P10" s="67">
        <f>SUM(O10-M10)</f>
        <v>-238402.40000000014</v>
      </c>
      <c r="Q10" s="67">
        <f>SUM(O10/M10)*100</f>
        <v>84.003453716197143</v>
      </c>
      <c r="R10" s="67">
        <f>SUM(O10-N10)</f>
        <v>-268744.80000000005</v>
      </c>
      <c r="S10" s="67">
        <f>SUM(O10/N10)*100</f>
        <v>82.327316788926737</v>
      </c>
      <c r="T10" s="66">
        <f>SUM(T11+T12+T13+T14+T15+T16+T17+T18+T19)</f>
        <v>1034140.4999999999</v>
      </c>
      <c r="U10" s="66">
        <f>SUM(U11+U12+U13+U14+U15+U16+U17+U18+U19)</f>
        <v>990836.29999999993</v>
      </c>
    </row>
    <row r="11" spans="1:21" ht="31.5" x14ac:dyDescent="0.25">
      <c r="A11" s="18">
        <v>1</v>
      </c>
      <c r="B11" s="19" t="s">
        <v>5</v>
      </c>
      <c r="C11" s="19" t="s">
        <v>8</v>
      </c>
      <c r="D11" s="58">
        <v>1372</v>
      </c>
      <c r="E11" s="58">
        <v>1329</v>
      </c>
      <c r="F11" s="58">
        <v>1347</v>
      </c>
      <c r="G11" s="20">
        <f>SUM(F11-D11)</f>
        <v>-25</v>
      </c>
      <c r="H11" s="21">
        <f>SUM(F11/D11)*100</f>
        <v>98.177842565597672</v>
      </c>
      <c r="I11" s="22">
        <f>SUM(F11-E11)</f>
        <v>18</v>
      </c>
      <c r="J11" s="22">
        <f>SUM(F11/E11)*100</f>
        <v>101.35440180586907</v>
      </c>
      <c r="K11" s="58">
        <v>1347</v>
      </c>
      <c r="L11" s="58">
        <v>1347</v>
      </c>
      <c r="M11" s="59">
        <v>532294.69999999995</v>
      </c>
      <c r="N11" s="59">
        <v>492314.8</v>
      </c>
      <c r="O11" s="59">
        <v>382703.7</v>
      </c>
      <c r="P11" s="23">
        <f>SUM(O11-M11)</f>
        <v>-149590.99999999994</v>
      </c>
      <c r="Q11" s="23">
        <f>SUM(O11/M11)*100</f>
        <v>71.896958583281034</v>
      </c>
      <c r="R11" s="23">
        <f>SUM(O11-N11)</f>
        <v>-109611.09999999998</v>
      </c>
      <c r="S11" s="23">
        <f>SUM(O11/N11)*100</f>
        <v>77.735566755254965</v>
      </c>
      <c r="T11" s="61">
        <v>310517</v>
      </c>
      <c r="U11" s="61">
        <v>281948.90000000002</v>
      </c>
    </row>
    <row r="12" spans="1:21" ht="31.5" x14ac:dyDescent="0.25">
      <c r="A12" s="24">
        <v>2</v>
      </c>
      <c r="B12" s="25" t="s">
        <v>6</v>
      </c>
      <c r="C12" s="25" t="s">
        <v>8</v>
      </c>
      <c r="D12" s="58">
        <v>1491</v>
      </c>
      <c r="E12" s="58">
        <v>1379</v>
      </c>
      <c r="F12" s="58">
        <v>1397</v>
      </c>
      <c r="G12" s="2">
        <f t="shared" ref="G12:G19" si="0">SUM(F12-D12)</f>
        <v>-94</v>
      </c>
      <c r="H12" s="3">
        <f t="shared" ref="H12:H19" si="1">SUM(F12/D12)*100</f>
        <v>93.695506371562715</v>
      </c>
      <c r="I12" s="4">
        <f t="shared" ref="I12:I19" si="2">SUM(F12-E12)</f>
        <v>18</v>
      </c>
      <c r="J12" s="4">
        <f t="shared" ref="J12:J19" si="3">SUM(F12/E12)*100</f>
        <v>101.30529369108049</v>
      </c>
      <c r="K12" s="58">
        <v>1397</v>
      </c>
      <c r="L12" s="58">
        <v>1397</v>
      </c>
      <c r="M12" s="60">
        <v>183215.1</v>
      </c>
      <c r="N12" s="60">
        <v>198566.5</v>
      </c>
      <c r="O12" s="60">
        <v>156230.6</v>
      </c>
      <c r="P12" s="5">
        <f t="shared" ref="P12:P19" si="4">SUM(O12-M12)</f>
        <v>-26984.5</v>
      </c>
      <c r="Q12" s="5">
        <f t="shared" ref="Q12:Q19" si="5">SUM(O12/M12)*100</f>
        <v>85.271683392908116</v>
      </c>
      <c r="R12" s="5">
        <f t="shared" ref="R12:R19" si="6">SUM(O12-N12)</f>
        <v>-42335.899999999994</v>
      </c>
      <c r="S12" s="5">
        <f t="shared" ref="S12:S19" si="7">SUM(O12/N12)*100</f>
        <v>78.67923340543345</v>
      </c>
      <c r="T12" s="26">
        <v>143301</v>
      </c>
      <c r="U12" s="61">
        <v>148994.4</v>
      </c>
    </row>
    <row r="13" spans="1:21" ht="31.5" x14ac:dyDescent="0.25">
      <c r="A13" s="24">
        <v>3</v>
      </c>
      <c r="B13" s="25" t="s">
        <v>11</v>
      </c>
      <c r="C13" s="25" t="s">
        <v>8</v>
      </c>
      <c r="D13" s="57">
        <v>1147</v>
      </c>
      <c r="E13" s="57">
        <v>1145</v>
      </c>
      <c r="F13" s="57">
        <v>1135</v>
      </c>
      <c r="G13" s="2">
        <f t="shared" si="0"/>
        <v>-12</v>
      </c>
      <c r="H13" s="3">
        <f t="shared" si="1"/>
        <v>98.953792502179596</v>
      </c>
      <c r="I13" s="4">
        <f t="shared" si="2"/>
        <v>-10</v>
      </c>
      <c r="J13" s="4">
        <f t="shared" si="3"/>
        <v>99.126637554585145</v>
      </c>
      <c r="K13" s="57">
        <v>1127</v>
      </c>
      <c r="L13" s="57">
        <v>1127</v>
      </c>
      <c r="M13" s="26">
        <v>288586.7</v>
      </c>
      <c r="N13" s="26">
        <v>307705.09999999998</v>
      </c>
      <c r="O13" s="26">
        <v>261383.5</v>
      </c>
      <c r="P13" s="5">
        <f t="shared" si="4"/>
        <v>-27203.200000000012</v>
      </c>
      <c r="Q13" s="5">
        <f t="shared" si="5"/>
        <v>90.573647364899344</v>
      </c>
      <c r="R13" s="5">
        <f t="shared" si="6"/>
        <v>-46321.599999999977</v>
      </c>
      <c r="S13" s="5">
        <f t="shared" si="7"/>
        <v>84.946105865648647</v>
      </c>
      <c r="T13" s="26">
        <v>205098</v>
      </c>
      <c r="U13" s="61">
        <v>194822</v>
      </c>
    </row>
    <row r="14" spans="1:21" ht="31.5" x14ac:dyDescent="0.25">
      <c r="A14" s="24">
        <v>4</v>
      </c>
      <c r="B14" s="25" t="s">
        <v>12</v>
      </c>
      <c r="C14" s="25" t="s">
        <v>8</v>
      </c>
      <c r="D14" s="57">
        <v>1310</v>
      </c>
      <c r="E14" s="57">
        <v>1307</v>
      </c>
      <c r="F14" s="57">
        <v>1300</v>
      </c>
      <c r="G14" s="2">
        <f t="shared" si="0"/>
        <v>-10</v>
      </c>
      <c r="H14" s="3">
        <f t="shared" si="1"/>
        <v>99.236641221374043</v>
      </c>
      <c r="I14" s="4">
        <f t="shared" si="2"/>
        <v>-7</v>
      </c>
      <c r="J14" s="4">
        <f t="shared" si="3"/>
        <v>99.464422341239484</v>
      </c>
      <c r="K14" s="57">
        <v>1300</v>
      </c>
      <c r="L14" s="57">
        <v>1300</v>
      </c>
      <c r="M14" s="26">
        <v>324445.7</v>
      </c>
      <c r="N14" s="26">
        <v>351369.2</v>
      </c>
      <c r="O14" s="26">
        <v>297801.59999999998</v>
      </c>
      <c r="P14" s="5">
        <f t="shared" si="4"/>
        <v>-26644.100000000035</v>
      </c>
      <c r="Q14" s="5">
        <f t="shared" si="5"/>
        <v>91.78780917731379</v>
      </c>
      <c r="R14" s="5">
        <f t="shared" si="6"/>
        <v>-53567.600000000035</v>
      </c>
      <c r="S14" s="5">
        <f t="shared" si="7"/>
        <v>84.754611388818361</v>
      </c>
      <c r="T14" s="26">
        <v>233232.9</v>
      </c>
      <c r="U14" s="61">
        <v>223799.6</v>
      </c>
    </row>
    <row r="15" spans="1:21" ht="31.5" x14ac:dyDescent="0.25">
      <c r="A15" s="24">
        <v>5</v>
      </c>
      <c r="B15" s="25" t="s">
        <v>13</v>
      </c>
      <c r="C15" s="25" t="s">
        <v>8</v>
      </c>
      <c r="D15" s="57">
        <v>259</v>
      </c>
      <c r="E15" s="57">
        <v>198</v>
      </c>
      <c r="F15" s="57">
        <v>196</v>
      </c>
      <c r="G15" s="2">
        <f t="shared" si="0"/>
        <v>-63</v>
      </c>
      <c r="H15" s="3">
        <f t="shared" si="1"/>
        <v>75.675675675675677</v>
      </c>
      <c r="I15" s="4">
        <f t="shared" si="2"/>
        <v>-2</v>
      </c>
      <c r="J15" s="4">
        <f t="shared" si="3"/>
        <v>98.98989898989899</v>
      </c>
      <c r="K15" s="57">
        <v>196</v>
      </c>
      <c r="L15" s="57">
        <v>196</v>
      </c>
      <c r="M15" s="26">
        <v>63161.1</v>
      </c>
      <c r="N15" s="26">
        <v>53241.5</v>
      </c>
      <c r="O15" s="26">
        <v>47469.2</v>
      </c>
      <c r="P15" s="5">
        <f t="shared" si="4"/>
        <v>-15691.900000000001</v>
      </c>
      <c r="Q15" s="5">
        <f t="shared" si="5"/>
        <v>75.15575251222667</v>
      </c>
      <c r="R15" s="5">
        <f t="shared" si="6"/>
        <v>-5772.3000000000029</v>
      </c>
      <c r="S15" s="5">
        <f t="shared" si="7"/>
        <v>89.158269395114715</v>
      </c>
      <c r="T15" s="26">
        <v>42475.6</v>
      </c>
      <c r="U15" s="61">
        <v>41736.9</v>
      </c>
    </row>
    <row r="16" spans="1:21" ht="31.5" x14ac:dyDescent="0.25">
      <c r="A16" s="24">
        <v>6</v>
      </c>
      <c r="B16" s="25" t="s">
        <v>14</v>
      </c>
      <c r="C16" s="25" t="s">
        <v>42</v>
      </c>
      <c r="D16" s="57">
        <v>2311</v>
      </c>
      <c r="E16" s="57">
        <v>2560</v>
      </c>
      <c r="F16" s="57">
        <v>2353</v>
      </c>
      <c r="G16" s="2">
        <f t="shared" si="0"/>
        <v>42</v>
      </c>
      <c r="H16" s="3">
        <f t="shared" si="1"/>
        <v>101.81739506707052</v>
      </c>
      <c r="I16" s="4">
        <f t="shared" si="2"/>
        <v>-207</v>
      </c>
      <c r="J16" s="4">
        <f t="shared" si="3"/>
        <v>91.9140625</v>
      </c>
      <c r="K16" s="57">
        <v>2317</v>
      </c>
      <c r="L16" s="57">
        <v>2317</v>
      </c>
      <c r="M16" s="26">
        <v>50575</v>
      </c>
      <c r="N16" s="26">
        <v>58932.4</v>
      </c>
      <c r="O16" s="26">
        <v>53828</v>
      </c>
      <c r="P16" s="5">
        <f t="shared" si="4"/>
        <v>3253</v>
      </c>
      <c r="Q16" s="5">
        <f t="shared" si="5"/>
        <v>106.43203163618389</v>
      </c>
      <c r="R16" s="5">
        <f t="shared" si="6"/>
        <v>-5104.4000000000015</v>
      </c>
      <c r="S16" s="5">
        <f t="shared" si="7"/>
        <v>91.338550610530035</v>
      </c>
      <c r="T16" s="26">
        <v>48946.2</v>
      </c>
      <c r="U16" s="61">
        <v>50243.7</v>
      </c>
    </row>
    <row r="17" spans="1:24" ht="31.5" x14ac:dyDescent="0.25">
      <c r="A17" s="24">
        <v>7</v>
      </c>
      <c r="B17" s="25" t="s">
        <v>1</v>
      </c>
      <c r="C17" s="25" t="s">
        <v>8</v>
      </c>
      <c r="D17" s="57">
        <v>2240</v>
      </c>
      <c r="E17" s="57">
        <v>2161</v>
      </c>
      <c r="F17" s="57">
        <v>2157</v>
      </c>
      <c r="G17" s="2">
        <f t="shared" si="0"/>
        <v>-83</v>
      </c>
      <c r="H17" s="3">
        <f t="shared" si="1"/>
        <v>96.294642857142847</v>
      </c>
      <c r="I17" s="4">
        <f t="shared" si="2"/>
        <v>-4</v>
      </c>
      <c r="J17" s="4">
        <f t="shared" si="3"/>
        <v>99.814900509023602</v>
      </c>
      <c r="K17" s="27">
        <v>2157</v>
      </c>
      <c r="L17" s="27">
        <v>2157</v>
      </c>
      <c r="M17" s="26">
        <v>42209.4</v>
      </c>
      <c r="N17" s="26">
        <v>50735.7</v>
      </c>
      <c r="O17" s="26">
        <v>44227.199999999997</v>
      </c>
      <c r="P17" s="5">
        <f t="shared" si="4"/>
        <v>2017.7999999999956</v>
      </c>
      <c r="Q17" s="5">
        <f t="shared" si="5"/>
        <v>104.78045174771495</v>
      </c>
      <c r="R17" s="5">
        <f t="shared" si="6"/>
        <v>-6508.5</v>
      </c>
      <c r="S17" s="5">
        <f t="shared" si="7"/>
        <v>87.171754799874648</v>
      </c>
      <c r="T17" s="26">
        <v>43227.199999999997</v>
      </c>
      <c r="U17" s="61">
        <v>42197.2</v>
      </c>
    </row>
    <row r="18" spans="1:24" ht="31.5" x14ac:dyDescent="0.25">
      <c r="A18" s="24">
        <v>8</v>
      </c>
      <c r="B18" s="25" t="s">
        <v>65</v>
      </c>
      <c r="C18" s="25" t="s">
        <v>8</v>
      </c>
      <c r="D18" s="57">
        <v>62</v>
      </c>
      <c r="E18" s="57">
        <v>60</v>
      </c>
      <c r="F18" s="57">
        <v>60</v>
      </c>
      <c r="G18" s="2">
        <f t="shared" ref="G18" si="8">SUM(F18-D18)</f>
        <v>-2</v>
      </c>
      <c r="H18" s="3">
        <f t="shared" ref="H18" si="9">SUM(F18/D18)*100</f>
        <v>96.774193548387103</v>
      </c>
      <c r="I18" s="4">
        <f t="shared" ref="I18" si="10">SUM(F18-E18)</f>
        <v>0</v>
      </c>
      <c r="J18" s="4">
        <f t="shared" ref="J18" si="11">SUM(F18/E18)*100</f>
        <v>100</v>
      </c>
      <c r="K18" s="57">
        <v>60</v>
      </c>
      <c r="L18" s="57">
        <v>60</v>
      </c>
      <c r="M18" s="26">
        <v>5565.8</v>
      </c>
      <c r="N18" s="26">
        <v>6036.7</v>
      </c>
      <c r="O18" s="26">
        <v>6404.9</v>
      </c>
      <c r="P18" s="5">
        <f t="shared" ref="P18" si="12">SUM(O18-M18)</f>
        <v>839.09999999999945</v>
      </c>
      <c r="Q18" s="5">
        <f t="shared" ref="Q18" si="13">SUM(O18/M18)*100</f>
        <v>115.07599985626504</v>
      </c>
      <c r="R18" s="5">
        <f t="shared" ref="R18" si="14">SUM(O18-N18)</f>
        <v>368.19999999999982</v>
      </c>
      <c r="S18" s="5">
        <f t="shared" ref="S18" si="15">SUM(O18/N18)*100</f>
        <v>106.09935892126492</v>
      </c>
      <c r="T18" s="26">
        <v>6161.1</v>
      </c>
      <c r="U18" s="61">
        <v>6027.6</v>
      </c>
    </row>
    <row r="19" spans="1:24" ht="31.5" x14ac:dyDescent="0.25">
      <c r="A19" s="24">
        <v>9</v>
      </c>
      <c r="B19" s="25" t="s">
        <v>66</v>
      </c>
      <c r="C19" s="25" t="s">
        <v>8</v>
      </c>
      <c r="D19" s="57">
        <v>12</v>
      </c>
      <c r="E19" s="57">
        <v>9</v>
      </c>
      <c r="F19" s="57">
        <v>10</v>
      </c>
      <c r="G19" s="2">
        <f t="shared" si="0"/>
        <v>-2</v>
      </c>
      <c r="H19" s="3">
        <f t="shared" si="1"/>
        <v>83.333333333333343</v>
      </c>
      <c r="I19" s="4">
        <f t="shared" si="2"/>
        <v>1</v>
      </c>
      <c r="J19" s="4">
        <f t="shared" si="3"/>
        <v>111.11111111111111</v>
      </c>
      <c r="K19" s="57">
        <v>10</v>
      </c>
      <c r="L19" s="57">
        <v>10</v>
      </c>
      <c r="M19" s="26">
        <v>283.2</v>
      </c>
      <c r="N19" s="26">
        <v>1777.2</v>
      </c>
      <c r="O19" s="26">
        <v>1885.6</v>
      </c>
      <c r="P19" s="5">
        <f t="shared" si="4"/>
        <v>1602.3999999999999</v>
      </c>
      <c r="Q19" s="5">
        <f t="shared" si="5"/>
        <v>665.81920903954801</v>
      </c>
      <c r="R19" s="5">
        <f t="shared" si="6"/>
        <v>108.39999999999986</v>
      </c>
      <c r="S19" s="5">
        <f t="shared" si="7"/>
        <v>106.09948233175781</v>
      </c>
      <c r="T19" s="26">
        <v>1181.5</v>
      </c>
      <c r="U19" s="61">
        <v>1066</v>
      </c>
    </row>
    <row r="20" spans="1:24" s="30" customFormat="1" ht="35.25" customHeight="1" x14ac:dyDescent="0.25">
      <c r="A20" s="68" t="s">
        <v>50</v>
      </c>
      <c r="B20" s="69" t="s">
        <v>48</v>
      </c>
      <c r="C20" s="70"/>
      <c r="D20" s="71" t="s">
        <v>51</v>
      </c>
      <c r="E20" s="71" t="s">
        <v>51</v>
      </c>
      <c r="F20" s="71" t="s">
        <v>51</v>
      </c>
      <c r="G20" s="71" t="s">
        <v>51</v>
      </c>
      <c r="H20" s="65" t="s">
        <v>51</v>
      </c>
      <c r="I20" s="65" t="s">
        <v>51</v>
      </c>
      <c r="J20" s="65" t="s">
        <v>51</v>
      </c>
      <c r="K20" s="71" t="s">
        <v>51</v>
      </c>
      <c r="L20" s="71" t="s">
        <v>51</v>
      </c>
      <c r="M20" s="72">
        <f>SUM(M24:M43)</f>
        <v>354160.4</v>
      </c>
      <c r="N20" s="72">
        <f>SUM(N24:N43)</f>
        <v>393077.20000000007</v>
      </c>
      <c r="O20" s="72">
        <f>SUM(O24:O43)</f>
        <v>391471.1</v>
      </c>
      <c r="P20" s="67">
        <f>SUM(O20-M20)</f>
        <v>37310.699999999953</v>
      </c>
      <c r="Q20" s="67">
        <f>SUM(O20/M20)*100</f>
        <v>110.53497228939202</v>
      </c>
      <c r="R20" s="67">
        <f>SUM(O20-N20)</f>
        <v>-1606.1000000000931</v>
      </c>
      <c r="S20" s="67">
        <f>SUM(O20/N20)*100</f>
        <v>99.591403418972121</v>
      </c>
      <c r="T20" s="72">
        <f>SUM(T24:T43)</f>
        <v>302843.50000000006</v>
      </c>
      <c r="U20" s="72">
        <f>SUM(U24:U43)</f>
        <v>273551.09999999992</v>
      </c>
    </row>
    <row r="21" spans="1:24" ht="47.25" hidden="1" x14ac:dyDescent="0.25">
      <c r="A21" s="24">
        <v>1</v>
      </c>
      <c r="B21" s="25" t="s">
        <v>15</v>
      </c>
      <c r="C21" s="25" t="s">
        <v>17</v>
      </c>
      <c r="D21" s="53"/>
      <c r="E21" s="54"/>
      <c r="F21" s="54"/>
      <c r="G21" s="2">
        <f t="shared" ref="G21:G43" si="16">SUM(F21-D21)</f>
        <v>0</v>
      </c>
      <c r="H21" s="3">
        <v>0</v>
      </c>
      <c r="I21" s="4">
        <f t="shared" ref="I21:I43" si="17">SUM(F21-E21)</f>
        <v>0</v>
      </c>
      <c r="J21" s="4" t="e">
        <f t="shared" ref="J21:J43" si="18">SUM(F21/E21)*100</f>
        <v>#DIV/0!</v>
      </c>
      <c r="K21" s="27"/>
      <c r="L21" s="27"/>
      <c r="M21" s="26"/>
      <c r="N21" s="26"/>
      <c r="O21" s="26"/>
      <c r="P21" s="5">
        <f t="shared" ref="P21:P43" si="19">SUM(O21-M21)</f>
        <v>0</v>
      </c>
      <c r="Q21" s="5">
        <v>0</v>
      </c>
      <c r="R21" s="5">
        <f t="shared" ref="R21:R43" si="20">SUM(O21-N21)</f>
        <v>0</v>
      </c>
      <c r="S21" s="5">
        <v>0</v>
      </c>
      <c r="T21" s="26"/>
      <c r="U21" s="26"/>
    </row>
    <row r="22" spans="1:24" s="32" customFormat="1" ht="31.5" hidden="1" x14ac:dyDescent="0.25">
      <c r="A22" s="24">
        <v>1</v>
      </c>
      <c r="B22" s="25" t="s">
        <v>15</v>
      </c>
      <c r="C22" s="25" t="s">
        <v>18</v>
      </c>
      <c r="D22" s="53"/>
      <c r="E22" s="54"/>
      <c r="F22" s="54"/>
      <c r="G22" s="2">
        <f t="shared" si="16"/>
        <v>0</v>
      </c>
      <c r="H22" s="3" t="e">
        <f t="shared" ref="H22" si="21">SUM(F22/D22)*100</f>
        <v>#DIV/0!</v>
      </c>
      <c r="I22" s="4">
        <f t="shared" si="17"/>
        <v>0</v>
      </c>
      <c r="J22" s="4" t="e">
        <f t="shared" si="18"/>
        <v>#DIV/0!</v>
      </c>
      <c r="K22" s="27"/>
      <c r="L22" s="27"/>
      <c r="M22" s="31"/>
      <c r="N22" s="26"/>
      <c r="O22" s="26"/>
      <c r="P22" s="5">
        <f t="shared" si="19"/>
        <v>0</v>
      </c>
      <c r="Q22" s="5" t="e">
        <f t="shared" ref="Q22" si="22">SUM(O22/M22)*100</f>
        <v>#DIV/0!</v>
      </c>
      <c r="R22" s="5">
        <f t="shared" si="20"/>
        <v>0</v>
      </c>
      <c r="S22" s="5" t="e">
        <f t="shared" ref="S22" si="23">SUM(O22/N22)*100</f>
        <v>#DIV/0!</v>
      </c>
      <c r="T22" s="26">
        <v>0</v>
      </c>
      <c r="U22" s="26">
        <v>0</v>
      </c>
    </row>
    <row r="23" spans="1:24" ht="31.5" hidden="1" x14ac:dyDescent="0.25">
      <c r="A23" s="24">
        <v>2</v>
      </c>
      <c r="B23" s="25" t="s">
        <v>16</v>
      </c>
      <c r="C23" s="25" t="s">
        <v>19</v>
      </c>
      <c r="D23" s="53"/>
      <c r="E23" s="54"/>
      <c r="F23" s="54"/>
      <c r="G23" s="2">
        <f t="shared" si="16"/>
        <v>0</v>
      </c>
      <c r="H23" s="3">
        <v>0</v>
      </c>
      <c r="I23" s="4">
        <f t="shared" si="17"/>
        <v>0</v>
      </c>
      <c r="J23" s="4" t="e">
        <f t="shared" si="18"/>
        <v>#DIV/0!</v>
      </c>
      <c r="K23" s="27"/>
      <c r="L23" s="27"/>
      <c r="M23" s="31"/>
      <c r="N23" s="26"/>
      <c r="O23" s="26"/>
      <c r="P23" s="5">
        <f t="shared" si="19"/>
        <v>0</v>
      </c>
      <c r="Q23" s="5">
        <v>0</v>
      </c>
      <c r="R23" s="5">
        <f t="shared" si="20"/>
        <v>0</v>
      </c>
      <c r="S23" s="5">
        <v>0</v>
      </c>
      <c r="T23" s="26"/>
      <c r="U23" s="26"/>
    </row>
    <row r="24" spans="1:24" ht="47.25" x14ac:dyDescent="0.25">
      <c r="A24" s="24">
        <v>1</v>
      </c>
      <c r="B24" s="25" t="s">
        <v>16</v>
      </c>
      <c r="C24" s="25" t="s">
        <v>20</v>
      </c>
      <c r="D24" s="53">
        <v>73161</v>
      </c>
      <c r="E24" s="54">
        <v>44415</v>
      </c>
      <c r="F24" s="54">
        <v>44937</v>
      </c>
      <c r="G24" s="2">
        <f t="shared" si="16"/>
        <v>-28224</v>
      </c>
      <c r="H24" s="3">
        <f t="shared" ref="H24:H45" si="24">SUM(F24/D24)*100</f>
        <v>61.422069135194981</v>
      </c>
      <c r="I24" s="4">
        <f t="shared" si="17"/>
        <v>522</v>
      </c>
      <c r="J24" s="4">
        <f t="shared" si="18"/>
        <v>101.17527862208713</v>
      </c>
      <c r="K24" s="27">
        <v>45467</v>
      </c>
      <c r="L24" s="27">
        <v>45467</v>
      </c>
      <c r="M24" s="26">
        <v>45833.599999999999</v>
      </c>
      <c r="N24" s="26">
        <v>44924</v>
      </c>
      <c r="O24" s="26">
        <v>42763.4</v>
      </c>
      <c r="P24" s="5">
        <f t="shared" si="19"/>
        <v>-3070.1999999999971</v>
      </c>
      <c r="Q24" s="5">
        <v>0</v>
      </c>
      <c r="R24" s="5">
        <f t="shared" si="20"/>
        <v>-2160.5999999999985</v>
      </c>
      <c r="S24" s="5">
        <f t="shared" ref="S24:S43" si="25">SUM(O24/N24)*100</f>
        <v>95.190544029917206</v>
      </c>
      <c r="T24" s="26">
        <v>33087.5</v>
      </c>
      <c r="U24" s="26">
        <v>29855.5</v>
      </c>
      <c r="V24" s="32"/>
      <c r="W24" s="32"/>
      <c r="X24" s="32"/>
    </row>
    <row r="25" spans="1:24" ht="47.25" x14ac:dyDescent="0.25">
      <c r="A25" s="24">
        <v>2</v>
      </c>
      <c r="B25" s="25" t="s">
        <v>21</v>
      </c>
      <c r="C25" s="25" t="s">
        <v>22</v>
      </c>
      <c r="D25" s="53">
        <v>48474</v>
      </c>
      <c r="E25" s="54">
        <v>37000</v>
      </c>
      <c r="F25" s="54">
        <v>37000</v>
      </c>
      <c r="G25" s="2">
        <f t="shared" si="16"/>
        <v>-11474</v>
      </c>
      <c r="H25" s="3">
        <f t="shared" si="24"/>
        <v>76.3295787432438</v>
      </c>
      <c r="I25" s="4">
        <f t="shared" si="17"/>
        <v>0</v>
      </c>
      <c r="J25" s="4">
        <f t="shared" si="18"/>
        <v>100</v>
      </c>
      <c r="K25" s="27">
        <v>37000</v>
      </c>
      <c r="L25" s="27">
        <f>K25</f>
        <v>37000</v>
      </c>
      <c r="M25" s="26">
        <v>30367.8</v>
      </c>
      <c r="N25" s="26">
        <v>37424</v>
      </c>
      <c r="O25" s="26">
        <v>35210.300000000003</v>
      </c>
      <c r="P25" s="5">
        <f t="shared" si="19"/>
        <v>4842.5000000000036</v>
      </c>
      <c r="Q25" s="5">
        <f t="shared" ref="Q25:Q45" si="26">SUM(O25/M25)*100</f>
        <v>115.94616666337372</v>
      </c>
      <c r="R25" s="5">
        <f t="shared" si="20"/>
        <v>-2213.6999999999971</v>
      </c>
      <c r="S25" s="5">
        <f t="shared" si="25"/>
        <v>94.084811885421132</v>
      </c>
      <c r="T25" s="26">
        <v>26925.8</v>
      </c>
      <c r="U25" s="26">
        <v>24295.7</v>
      </c>
      <c r="V25" s="32"/>
      <c r="W25" s="35">
        <f>O25+O24+O38</f>
        <v>87014.200000000012</v>
      </c>
      <c r="X25" s="32"/>
    </row>
    <row r="26" spans="1:24" ht="51" hidden="1" customHeight="1" x14ac:dyDescent="0.25">
      <c r="A26" s="24"/>
      <c r="B26" s="25" t="s">
        <v>21</v>
      </c>
      <c r="C26" s="25" t="s">
        <v>23</v>
      </c>
      <c r="D26" s="53"/>
      <c r="E26" s="54"/>
      <c r="F26" s="54"/>
      <c r="G26" s="2">
        <f t="shared" si="16"/>
        <v>0</v>
      </c>
      <c r="H26" s="3" t="e">
        <f t="shared" si="24"/>
        <v>#DIV/0!</v>
      </c>
      <c r="I26" s="4">
        <f t="shared" si="17"/>
        <v>0</v>
      </c>
      <c r="J26" s="4" t="e">
        <f t="shared" si="18"/>
        <v>#DIV/0!</v>
      </c>
      <c r="K26" s="27"/>
      <c r="L26" s="27"/>
      <c r="M26" s="26"/>
      <c r="N26" s="26"/>
      <c r="O26" s="26"/>
      <c r="P26" s="5">
        <f t="shared" si="19"/>
        <v>0</v>
      </c>
      <c r="Q26" s="5">
        <v>0</v>
      </c>
      <c r="R26" s="5">
        <f t="shared" si="20"/>
        <v>0</v>
      </c>
      <c r="S26" s="5">
        <v>0</v>
      </c>
      <c r="T26" s="26"/>
      <c r="U26" s="26"/>
      <c r="V26" s="32"/>
      <c r="W26" s="36"/>
      <c r="X26" s="32"/>
    </row>
    <row r="27" spans="1:24" ht="31.5" x14ac:dyDescent="0.25">
      <c r="A27" s="24">
        <v>3</v>
      </c>
      <c r="B27" s="25" t="s">
        <v>24</v>
      </c>
      <c r="C27" s="25" t="s">
        <v>25</v>
      </c>
      <c r="D27" s="53">
        <v>117797</v>
      </c>
      <c r="E27" s="54">
        <v>112127</v>
      </c>
      <c r="F27" s="54">
        <v>114766</v>
      </c>
      <c r="G27" s="2">
        <f t="shared" si="16"/>
        <v>-3031</v>
      </c>
      <c r="H27" s="3">
        <f t="shared" si="24"/>
        <v>97.426929378507083</v>
      </c>
      <c r="I27" s="4">
        <f t="shared" si="17"/>
        <v>2639</v>
      </c>
      <c r="J27" s="4">
        <f t="shared" si="18"/>
        <v>102.35358120702418</v>
      </c>
      <c r="K27" s="27">
        <v>117062</v>
      </c>
      <c r="L27" s="27">
        <f t="shared" ref="L27:L33" si="27">K27</f>
        <v>117062</v>
      </c>
      <c r="M27" s="26">
        <v>54512.6</v>
      </c>
      <c r="N27" s="26">
        <v>61271.199999999997</v>
      </c>
      <c r="O27" s="26">
        <v>57579.4</v>
      </c>
      <c r="P27" s="5">
        <f t="shared" si="19"/>
        <v>3066.8000000000029</v>
      </c>
      <c r="Q27" s="5">
        <f t="shared" si="26"/>
        <v>105.62585530684649</v>
      </c>
      <c r="R27" s="5">
        <f t="shared" si="20"/>
        <v>-3691.7999999999956</v>
      </c>
      <c r="S27" s="5">
        <f t="shared" si="25"/>
        <v>93.974656935069007</v>
      </c>
      <c r="T27" s="26">
        <v>43983.9</v>
      </c>
      <c r="U27" s="26">
        <v>39477.699999999997</v>
      </c>
      <c r="V27" s="32"/>
      <c r="W27" s="36"/>
      <c r="X27" s="32"/>
    </row>
    <row r="28" spans="1:24" ht="31.5" x14ac:dyDescent="0.25">
      <c r="A28" s="24">
        <v>4</v>
      </c>
      <c r="B28" s="25" t="s">
        <v>26</v>
      </c>
      <c r="C28" s="25" t="s">
        <v>27</v>
      </c>
      <c r="D28" s="53">
        <v>2862</v>
      </c>
      <c r="E28" s="54">
        <v>2679</v>
      </c>
      <c r="F28" s="54">
        <v>2947</v>
      </c>
      <c r="G28" s="2">
        <f t="shared" si="16"/>
        <v>85</v>
      </c>
      <c r="H28" s="3">
        <f t="shared" si="24"/>
        <v>102.96995108315863</v>
      </c>
      <c r="I28" s="4">
        <f t="shared" si="17"/>
        <v>268</v>
      </c>
      <c r="J28" s="4">
        <f t="shared" si="18"/>
        <v>110.00373273609556</v>
      </c>
      <c r="K28" s="27">
        <v>3242</v>
      </c>
      <c r="L28" s="27">
        <f t="shared" si="27"/>
        <v>3242</v>
      </c>
      <c r="M28" s="26">
        <v>1324.5</v>
      </c>
      <c r="N28" s="26">
        <v>1464</v>
      </c>
      <c r="O28" s="26">
        <v>1478.6</v>
      </c>
      <c r="P28" s="5">
        <f t="shared" si="19"/>
        <v>154.09999999999991</v>
      </c>
      <c r="Q28" s="5">
        <f t="shared" si="26"/>
        <v>111.63457908644772</v>
      </c>
      <c r="R28" s="5">
        <f t="shared" si="20"/>
        <v>14.599999999999909</v>
      </c>
      <c r="S28" s="5">
        <f t="shared" si="25"/>
        <v>100.99726775956283</v>
      </c>
      <c r="T28" s="26">
        <v>1218.0999999999999</v>
      </c>
      <c r="U28" s="26">
        <v>1093.3</v>
      </c>
      <c r="V28" s="32"/>
      <c r="W28" s="35">
        <f>O27+O28+O29</f>
        <v>60830</v>
      </c>
      <c r="X28" s="32"/>
    </row>
    <row r="29" spans="1:24" ht="47.25" x14ac:dyDescent="0.25">
      <c r="A29" s="24">
        <v>5</v>
      </c>
      <c r="B29" s="25" t="s">
        <v>52</v>
      </c>
      <c r="C29" s="25" t="s">
        <v>27</v>
      </c>
      <c r="D29" s="53">
        <v>3563</v>
      </c>
      <c r="E29" s="54">
        <v>3532</v>
      </c>
      <c r="F29" s="54">
        <v>3532</v>
      </c>
      <c r="G29" s="2">
        <f t="shared" si="16"/>
        <v>-31</v>
      </c>
      <c r="H29" s="3">
        <f t="shared" si="24"/>
        <v>99.129946674150986</v>
      </c>
      <c r="I29" s="4">
        <f t="shared" si="17"/>
        <v>0</v>
      </c>
      <c r="J29" s="4">
        <f t="shared" si="18"/>
        <v>100</v>
      </c>
      <c r="K29" s="27">
        <v>3532</v>
      </c>
      <c r="L29" s="27">
        <f t="shared" si="27"/>
        <v>3532</v>
      </c>
      <c r="M29" s="26">
        <v>1648.8</v>
      </c>
      <c r="N29" s="26">
        <v>1930</v>
      </c>
      <c r="O29" s="26">
        <v>1772</v>
      </c>
      <c r="P29" s="5">
        <f t="shared" si="19"/>
        <v>123.20000000000005</v>
      </c>
      <c r="Q29" s="5">
        <f t="shared" si="26"/>
        <v>107.47210092188257</v>
      </c>
      <c r="R29" s="5">
        <f t="shared" si="20"/>
        <v>-158</v>
      </c>
      <c r="S29" s="5">
        <f t="shared" si="25"/>
        <v>91.813471502590673</v>
      </c>
      <c r="T29" s="26">
        <v>1327.1</v>
      </c>
      <c r="U29" s="26">
        <v>1191.0999999999999</v>
      </c>
      <c r="V29" s="32"/>
      <c r="W29" s="36"/>
      <c r="X29" s="32"/>
    </row>
    <row r="30" spans="1:24" ht="31.5" x14ac:dyDescent="0.25">
      <c r="A30" s="24">
        <v>6</v>
      </c>
      <c r="B30" s="25" t="s">
        <v>28</v>
      </c>
      <c r="C30" s="25" t="s">
        <v>29</v>
      </c>
      <c r="D30" s="53">
        <v>18770</v>
      </c>
      <c r="E30" s="54">
        <v>15179</v>
      </c>
      <c r="F30" s="54">
        <v>15422</v>
      </c>
      <c r="G30" s="2">
        <f t="shared" si="16"/>
        <v>-3348</v>
      </c>
      <c r="H30" s="3">
        <f t="shared" si="24"/>
        <v>82.163026105487475</v>
      </c>
      <c r="I30" s="4">
        <f t="shared" si="17"/>
        <v>243</v>
      </c>
      <c r="J30" s="4">
        <f t="shared" si="18"/>
        <v>101.6008959747019</v>
      </c>
      <c r="K30" s="57">
        <v>15877</v>
      </c>
      <c r="L30" s="57">
        <f t="shared" si="27"/>
        <v>15877</v>
      </c>
      <c r="M30" s="26">
        <v>14747.3</v>
      </c>
      <c r="N30" s="26">
        <v>17790.099999999999</v>
      </c>
      <c r="O30" s="26">
        <v>19295.900000000001</v>
      </c>
      <c r="P30" s="5">
        <f t="shared" si="19"/>
        <v>4548.6000000000022</v>
      </c>
      <c r="Q30" s="5">
        <f t="shared" si="26"/>
        <v>130.84361205101953</v>
      </c>
      <c r="R30" s="5">
        <f>SUM(O30-N30)</f>
        <v>1505.8000000000029</v>
      </c>
      <c r="S30" s="5">
        <f t="shared" si="25"/>
        <v>108.4642582110275</v>
      </c>
      <c r="T30" s="26">
        <v>14285.8</v>
      </c>
      <c r="U30" s="26">
        <v>12853.6</v>
      </c>
      <c r="V30" s="32"/>
      <c r="W30" s="36"/>
      <c r="X30" s="32"/>
    </row>
    <row r="31" spans="1:24" ht="47.25" x14ac:dyDescent="0.25">
      <c r="A31" s="24">
        <v>7</v>
      </c>
      <c r="B31" s="25" t="s">
        <v>30</v>
      </c>
      <c r="C31" s="25" t="s">
        <v>31</v>
      </c>
      <c r="D31" s="53">
        <v>190</v>
      </c>
      <c r="E31" s="54">
        <v>108</v>
      </c>
      <c r="F31" s="54">
        <v>109</v>
      </c>
      <c r="G31" s="2">
        <f t="shared" si="16"/>
        <v>-81</v>
      </c>
      <c r="H31" s="3">
        <f t="shared" si="24"/>
        <v>57.368421052631582</v>
      </c>
      <c r="I31" s="4">
        <f t="shared" si="17"/>
        <v>1</v>
      </c>
      <c r="J31" s="4">
        <f t="shared" si="18"/>
        <v>100.92592592592592</v>
      </c>
      <c r="K31" s="55">
        <v>110</v>
      </c>
      <c r="L31" s="55">
        <f t="shared" si="27"/>
        <v>110</v>
      </c>
      <c r="M31" s="56">
        <v>149.30000000000001</v>
      </c>
      <c r="N31" s="56">
        <v>126.6</v>
      </c>
      <c r="O31" s="56">
        <v>136.4</v>
      </c>
      <c r="P31" s="5">
        <f t="shared" si="19"/>
        <v>-12.900000000000006</v>
      </c>
      <c r="Q31" s="5">
        <f t="shared" si="26"/>
        <v>91.359678499665094</v>
      </c>
      <c r="R31" s="5">
        <f t="shared" si="20"/>
        <v>9.8000000000000114</v>
      </c>
      <c r="S31" s="5">
        <f t="shared" si="25"/>
        <v>107.74091627172197</v>
      </c>
      <c r="T31" s="26">
        <v>99</v>
      </c>
      <c r="U31" s="26">
        <v>89</v>
      </c>
      <c r="V31" s="32"/>
      <c r="W31" s="35">
        <f>O32+O31+O30</f>
        <v>19478.600000000002</v>
      </c>
      <c r="X31" s="32"/>
    </row>
    <row r="32" spans="1:24" ht="31.5" x14ac:dyDescent="0.25">
      <c r="A32" s="24">
        <v>8</v>
      </c>
      <c r="B32" s="25" t="s">
        <v>32</v>
      </c>
      <c r="C32" s="25" t="s">
        <v>33</v>
      </c>
      <c r="D32" s="53">
        <v>46</v>
      </c>
      <c r="E32" s="54">
        <v>36</v>
      </c>
      <c r="F32" s="54">
        <v>37</v>
      </c>
      <c r="G32" s="2">
        <f t="shared" si="16"/>
        <v>-9</v>
      </c>
      <c r="H32" s="3">
        <f t="shared" si="24"/>
        <v>80.434782608695656</v>
      </c>
      <c r="I32" s="4">
        <f t="shared" si="17"/>
        <v>1</v>
      </c>
      <c r="J32" s="4">
        <f t="shared" si="18"/>
        <v>102.77777777777777</v>
      </c>
      <c r="K32" s="54">
        <v>38</v>
      </c>
      <c r="L32" s="54">
        <f t="shared" si="27"/>
        <v>38</v>
      </c>
      <c r="M32" s="56">
        <v>36.1</v>
      </c>
      <c r="N32" s="56">
        <v>42.2</v>
      </c>
      <c r="O32" s="56">
        <v>46.3</v>
      </c>
      <c r="P32" s="5">
        <f t="shared" si="19"/>
        <v>10.199999999999996</v>
      </c>
      <c r="Q32" s="5">
        <f t="shared" si="26"/>
        <v>128.25484764542935</v>
      </c>
      <c r="R32" s="5">
        <f t="shared" si="20"/>
        <v>4.0999999999999943</v>
      </c>
      <c r="S32" s="5">
        <f t="shared" si="25"/>
        <v>109.71563981042654</v>
      </c>
      <c r="T32" s="26">
        <v>34.200000000000003</v>
      </c>
      <c r="U32" s="26">
        <v>30.8</v>
      </c>
      <c r="V32" s="32"/>
      <c r="W32" s="37"/>
      <c r="X32" s="32"/>
    </row>
    <row r="33" spans="1:24" ht="31.5" x14ac:dyDescent="0.25">
      <c r="A33" s="24">
        <v>9</v>
      </c>
      <c r="B33" s="25" t="s">
        <v>34</v>
      </c>
      <c r="C33" s="25" t="s">
        <v>35</v>
      </c>
      <c r="D33" s="53">
        <v>191</v>
      </c>
      <c r="E33" s="54">
        <v>174</v>
      </c>
      <c r="F33" s="54">
        <v>174</v>
      </c>
      <c r="G33" s="2">
        <f t="shared" si="16"/>
        <v>-17</v>
      </c>
      <c r="H33" s="3">
        <f t="shared" si="24"/>
        <v>91.099476439790578</v>
      </c>
      <c r="I33" s="4">
        <f t="shared" si="17"/>
        <v>0</v>
      </c>
      <c r="J33" s="4">
        <f t="shared" si="18"/>
        <v>100</v>
      </c>
      <c r="K33" s="55">
        <v>174</v>
      </c>
      <c r="L33" s="54">
        <f t="shared" si="27"/>
        <v>174</v>
      </c>
      <c r="M33" s="56">
        <v>56585.599999999999</v>
      </c>
      <c r="N33" s="56">
        <v>63224.5</v>
      </c>
      <c r="O33" s="56">
        <v>64887.1</v>
      </c>
      <c r="P33" s="5">
        <f t="shared" si="19"/>
        <v>8301.5</v>
      </c>
      <c r="Q33" s="5">
        <f t="shared" si="26"/>
        <v>114.67069360402647</v>
      </c>
      <c r="R33" s="5">
        <f t="shared" si="20"/>
        <v>1662.5999999999985</v>
      </c>
      <c r="S33" s="5">
        <f t="shared" si="25"/>
        <v>102.62967678668871</v>
      </c>
      <c r="T33" s="26">
        <v>49603</v>
      </c>
      <c r="U33" s="26">
        <v>44514.6</v>
      </c>
      <c r="V33" s="32"/>
      <c r="W33" s="37"/>
      <c r="X33" s="32"/>
    </row>
    <row r="34" spans="1:24" ht="31.5" x14ac:dyDescent="0.25">
      <c r="A34" s="24">
        <v>10</v>
      </c>
      <c r="B34" s="25" t="s">
        <v>36</v>
      </c>
      <c r="C34" s="25" t="s">
        <v>35</v>
      </c>
      <c r="D34" s="53">
        <v>37</v>
      </c>
      <c r="E34" s="54">
        <v>32</v>
      </c>
      <c r="F34" s="54">
        <v>32</v>
      </c>
      <c r="G34" s="2">
        <f t="shared" si="16"/>
        <v>-5</v>
      </c>
      <c r="H34" s="3">
        <f t="shared" si="24"/>
        <v>86.486486486486484</v>
      </c>
      <c r="I34" s="4">
        <f t="shared" si="17"/>
        <v>0</v>
      </c>
      <c r="J34" s="4">
        <f t="shared" si="18"/>
        <v>100</v>
      </c>
      <c r="K34" s="55">
        <v>32</v>
      </c>
      <c r="L34" s="55">
        <f>K34</f>
        <v>32</v>
      </c>
      <c r="M34" s="56">
        <v>11672.6</v>
      </c>
      <c r="N34" s="56">
        <v>10556.1</v>
      </c>
      <c r="O34" s="56">
        <v>10847.5</v>
      </c>
      <c r="P34" s="5">
        <f t="shared" si="19"/>
        <v>-825.10000000000036</v>
      </c>
      <c r="Q34" s="5">
        <f t="shared" si="26"/>
        <v>92.931309219882451</v>
      </c>
      <c r="R34" s="5">
        <f t="shared" si="20"/>
        <v>291.39999999999964</v>
      </c>
      <c r="S34" s="5">
        <f t="shared" si="25"/>
        <v>102.76048919582041</v>
      </c>
      <c r="T34" s="26">
        <v>8292.7000000000007</v>
      </c>
      <c r="U34" s="26">
        <v>7442.3</v>
      </c>
      <c r="V34" s="32"/>
      <c r="W34" s="38">
        <f>O34+O33</f>
        <v>75734.600000000006</v>
      </c>
      <c r="X34" s="32"/>
    </row>
    <row r="35" spans="1:24" ht="39" customHeight="1" x14ac:dyDescent="0.25">
      <c r="A35" s="24">
        <v>11</v>
      </c>
      <c r="B35" s="25" t="s">
        <v>56</v>
      </c>
      <c r="C35" s="25" t="s">
        <v>38</v>
      </c>
      <c r="D35" s="53">
        <v>33</v>
      </c>
      <c r="E35" s="54">
        <v>33</v>
      </c>
      <c r="F35" s="54">
        <v>33</v>
      </c>
      <c r="G35" s="2">
        <f t="shared" si="16"/>
        <v>0</v>
      </c>
      <c r="H35" s="3">
        <f t="shared" si="24"/>
        <v>100</v>
      </c>
      <c r="I35" s="4">
        <f t="shared" si="17"/>
        <v>0</v>
      </c>
      <c r="J35" s="4">
        <f t="shared" si="18"/>
        <v>100</v>
      </c>
      <c r="K35" s="55">
        <v>33</v>
      </c>
      <c r="L35" s="55">
        <v>33</v>
      </c>
      <c r="M35" s="56">
        <v>1921.8</v>
      </c>
      <c r="N35" s="56">
        <v>2720.3</v>
      </c>
      <c r="O35" s="56">
        <v>2811.4</v>
      </c>
      <c r="P35" s="5">
        <f t="shared" si="19"/>
        <v>889.60000000000014</v>
      </c>
      <c r="Q35" s="5">
        <f t="shared" si="26"/>
        <v>146.28993651784785</v>
      </c>
      <c r="R35" s="5">
        <f t="shared" si="20"/>
        <v>91.099999999999909</v>
      </c>
      <c r="S35" s="5">
        <f t="shared" si="25"/>
        <v>103.34889534242546</v>
      </c>
      <c r="T35" s="26">
        <v>2219.1999999999998</v>
      </c>
      <c r="U35" s="26">
        <v>2021.8</v>
      </c>
      <c r="V35" s="32"/>
      <c r="W35" s="37"/>
      <c r="X35" s="32"/>
    </row>
    <row r="36" spans="1:24" ht="39" customHeight="1" x14ac:dyDescent="0.25">
      <c r="A36" s="24">
        <v>12</v>
      </c>
      <c r="B36" s="25" t="s">
        <v>37</v>
      </c>
      <c r="C36" s="25" t="s">
        <v>38</v>
      </c>
      <c r="D36" s="53">
        <v>494</v>
      </c>
      <c r="E36" s="54">
        <v>494</v>
      </c>
      <c r="F36" s="54">
        <v>494</v>
      </c>
      <c r="G36" s="2">
        <f t="shared" si="16"/>
        <v>0</v>
      </c>
      <c r="H36" s="3">
        <f t="shared" si="24"/>
        <v>100</v>
      </c>
      <c r="I36" s="4">
        <f t="shared" si="17"/>
        <v>0</v>
      </c>
      <c r="J36" s="4">
        <f t="shared" si="18"/>
        <v>100</v>
      </c>
      <c r="K36" s="55">
        <v>494</v>
      </c>
      <c r="L36" s="55">
        <v>494</v>
      </c>
      <c r="M36" s="56">
        <v>28769.200000000001</v>
      </c>
      <c r="N36" s="56">
        <v>40722.300000000003</v>
      </c>
      <c r="O36" s="56">
        <v>42085.3</v>
      </c>
      <c r="P36" s="5">
        <f t="shared" si="19"/>
        <v>13316.100000000002</v>
      </c>
      <c r="Q36" s="5">
        <f t="shared" si="26"/>
        <v>146.28595859460813</v>
      </c>
      <c r="R36" s="5">
        <f t="shared" si="20"/>
        <v>1363</v>
      </c>
      <c r="S36" s="5">
        <f t="shared" si="25"/>
        <v>103.34706045581905</v>
      </c>
      <c r="T36" s="26">
        <v>33220.300000000003</v>
      </c>
      <c r="U36" s="26">
        <v>30265.3</v>
      </c>
      <c r="V36" s="32"/>
      <c r="W36" s="38">
        <f>O39+O37+O36+O35</f>
        <v>105213.5</v>
      </c>
      <c r="X36" s="32"/>
    </row>
    <row r="37" spans="1:24" ht="126" x14ac:dyDescent="0.25">
      <c r="A37" s="24">
        <v>13</v>
      </c>
      <c r="B37" s="25" t="s">
        <v>57</v>
      </c>
      <c r="C37" s="25" t="s">
        <v>38</v>
      </c>
      <c r="D37" s="53">
        <v>208</v>
      </c>
      <c r="E37" s="54">
        <v>208</v>
      </c>
      <c r="F37" s="54">
        <v>208</v>
      </c>
      <c r="G37" s="2">
        <f t="shared" si="16"/>
        <v>0</v>
      </c>
      <c r="H37" s="3">
        <f t="shared" si="24"/>
        <v>100</v>
      </c>
      <c r="I37" s="4">
        <f t="shared" si="17"/>
        <v>0</v>
      </c>
      <c r="J37" s="4">
        <f t="shared" si="18"/>
        <v>100</v>
      </c>
      <c r="K37" s="55">
        <v>208</v>
      </c>
      <c r="L37" s="55">
        <v>208</v>
      </c>
      <c r="M37" s="56">
        <v>12113.3</v>
      </c>
      <c r="N37" s="56">
        <v>17146.2</v>
      </c>
      <c r="O37" s="56">
        <v>17720.2</v>
      </c>
      <c r="P37" s="5">
        <f t="shared" si="19"/>
        <v>5606.9000000000015</v>
      </c>
      <c r="Q37" s="5">
        <f t="shared" si="26"/>
        <v>146.28713892993653</v>
      </c>
      <c r="R37" s="5">
        <f t="shared" si="20"/>
        <v>574</v>
      </c>
      <c r="S37" s="5">
        <f t="shared" si="25"/>
        <v>103.34768053562888</v>
      </c>
      <c r="T37" s="26">
        <v>13987.5</v>
      </c>
      <c r="U37" s="26">
        <v>12743.3</v>
      </c>
      <c r="V37" s="32"/>
      <c r="W37" s="32"/>
      <c r="X37" s="32"/>
    </row>
    <row r="38" spans="1:24" ht="15.75" x14ac:dyDescent="0.25">
      <c r="A38" s="24">
        <v>14</v>
      </c>
      <c r="B38" s="25" t="s">
        <v>55</v>
      </c>
      <c r="C38" s="25" t="s">
        <v>18</v>
      </c>
      <c r="D38" s="53">
        <v>10358</v>
      </c>
      <c r="E38" s="54">
        <v>9500</v>
      </c>
      <c r="F38" s="54">
        <v>9500</v>
      </c>
      <c r="G38" s="2">
        <f t="shared" si="16"/>
        <v>-858</v>
      </c>
      <c r="H38" s="3">
        <f t="shared" si="24"/>
        <v>91.716547596061019</v>
      </c>
      <c r="I38" s="4">
        <f t="shared" si="17"/>
        <v>0</v>
      </c>
      <c r="J38" s="4">
        <v>10000</v>
      </c>
      <c r="K38" s="27">
        <v>10000</v>
      </c>
      <c r="L38" s="27">
        <f>K38</f>
        <v>10000</v>
      </c>
      <c r="M38" s="26">
        <v>6489</v>
      </c>
      <c r="N38" s="26">
        <v>9608.7999999999993</v>
      </c>
      <c r="O38" s="26">
        <v>9040.5</v>
      </c>
      <c r="P38" s="5">
        <f t="shared" si="19"/>
        <v>2551.5</v>
      </c>
      <c r="Q38" s="5">
        <f t="shared" si="26"/>
        <v>139.32038834951456</v>
      </c>
      <c r="R38" s="5">
        <f t="shared" si="20"/>
        <v>-568.29999999999927</v>
      </c>
      <c r="S38" s="5">
        <f t="shared" si="25"/>
        <v>94.085629839313967</v>
      </c>
      <c r="T38" s="26">
        <v>7277.2</v>
      </c>
      <c r="U38" s="26">
        <v>6566.4</v>
      </c>
      <c r="V38" s="32"/>
      <c r="W38" s="32"/>
      <c r="X38" s="32"/>
    </row>
    <row r="39" spans="1:24" ht="31.5" x14ac:dyDescent="0.25">
      <c r="A39" s="24">
        <v>15</v>
      </c>
      <c r="B39" s="25" t="s">
        <v>39</v>
      </c>
      <c r="C39" s="25" t="s">
        <v>29</v>
      </c>
      <c r="D39" s="53">
        <v>750</v>
      </c>
      <c r="E39" s="54">
        <v>500</v>
      </c>
      <c r="F39" s="54">
        <v>500</v>
      </c>
      <c r="G39" s="2">
        <f t="shared" si="16"/>
        <v>-250</v>
      </c>
      <c r="H39" s="3">
        <f t="shared" si="24"/>
        <v>66.666666666666657</v>
      </c>
      <c r="I39" s="4">
        <f t="shared" si="17"/>
        <v>0</v>
      </c>
      <c r="J39" s="4">
        <f t="shared" si="18"/>
        <v>100</v>
      </c>
      <c r="K39" s="55">
        <v>500</v>
      </c>
      <c r="L39" s="55">
        <f>K39</f>
        <v>500</v>
      </c>
      <c r="M39" s="56">
        <v>43677.9</v>
      </c>
      <c r="N39" s="56">
        <v>41216.9</v>
      </c>
      <c r="O39" s="56">
        <v>42596.6</v>
      </c>
      <c r="P39" s="5">
        <f t="shared" si="19"/>
        <v>-1081.3000000000029</v>
      </c>
      <c r="Q39" s="5">
        <f t="shared" si="26"/>
        <v>97.524377316675015</v>
      </c>
      <c r="R39" s="5">
        <f t="shared" si="20"/>
        <v>1379.6999999999971</v>
      </c>
      <c r="S39" s="5">
        <f t="shared" si="25"/>
        <v>103.34741331832331</v>
      </c>
      <c r="T39" s="26">
        <v>33623.800000000003</v>
      </c>
      <c r="U39" s="26">
        <v>30632.9</v>
      </c>
      <c r="V39" s="32"/>
      <c r="W39" s="32"/>
      <c r="X39" s="32"/>
    </row>
    <row r="40" spans="1:24" ht="31.5" x14ac:dyDescent="0.25">
      <c r="A40" s="96">
        <v>16</v>
      </c>
      <c r="B40" s="98" t="s">
        <v>39</v>
      </c>
      <c r="C40" s="25" t="s">
        <v>35</v>
      </c>
      <c r="D40" s="53">
        <v>113968</v>
      </c>
      <c r="E40" s="54">
        <v>101509</v>
      </c>
      <c r="F40" s="54">
        <v>101509</v>
      </c>
      <c r="G40" s="2">
        <f t="shared" si="16"/>
        <v>-12459</v>
      </c>
      <c r="H40" s="3">
        <f t="shared" si="24"/>
        <v>89.067983995507518</v>
      </c>
      <c r="I40" s="4">
        <f t="shared" si="17"/>
        <v>0</v>
      </c>
      <c r="J40" s="4">
        <f t="shared" si="18"/>
        <v>100</v>
      </c>
      <c r="K40" s="57">
        <v>101509</v>
      </c>
      <c r="L40" s="57">
        <f>K40</f>
        <v>101509</v>
      </c>
      <c r="M40" s="26">
        <v>37381.5</v>
      </c>
      <c r="N40" s="26">
        <v>36543.199999999997</v>
      </c>
      <c r="O40" s="26">
        <v>36543.199999999997</v>
      </c>
      <c r="P40" s="5">
        <f>SUM(O40-M40)</f>
        <v>-838.30000000000291</v>
      </c>
      <c r="Q40" s="5">
        <f t="shared" si="26"/>
        <v>97.757446865428079</v>
      </c>
      <c r="R40" s="5">
        <f t="shared" si="20"/>
        <v>0</v>
      </c>
      <c r="S40" s="5">
        <f t="shared" si="25"/>
        <v>100</v>
      </c>
      <c r="T40" s="26">
        <v>27407.4</v>
      </c>
      <c r="U40" s="26">
        <v>24362.2</v>
      </c>
      <c r="V40" s="32"/>
      <c r="W40" s="32"/>
      <c r="X40" s="32"/>
    </row>
    <row r="41" spans="1:24" ht="15.75" x14ac:dyDescent="0.25">
      <c r="A41" s="97"/>
      <c r="B41" s="99"/>
      <c r="C41" s="25" t="s">
        <v>44</v>
      </c>
      <c r="D41" s="53">
        <v>586641</v>
      </c>
      <c r="E41" s="54">
        <v>500000</v>
      </c>
      <c r="F41" s="54">
        <v>500000</v>
      </c>
      <c r="G41" s="2">
        <f t="shared" si="16"/>
        <v>-86641</v>
      </c>
      <c r="H41" s="3">
        <f t="shared" si="24"/>
        <v>85.231001583592018</v>
      </c>
      <c r="I41" s="4">
        <f t="shared" si="17"/>
        <v>0</v>
      </c>
      <c r="J41" s="4">
        <f t="shared" si="18"/>
        <v>100</v>
      </c>
      <c r="K41" s="27">
        <v>500000</v>
      </c>
      <c r="L41" s="27">
        <f>K41</f>
        <v>500000</v>
      </c>
      <c r="M41" s="26">
        <v>1560.5</v>
      </c>
      <c r="N41" s="26">
        <v>1435</v>
      </c>
      <c r="O41" s="26">
        <v>1435</v>
      </c>
      <c r="P41" s="5">
        <f t="shared" si="19"/>
        <v>-125.5</v>
      </c>
      <c r="Q41" s="5">
        <f t="shared" si="26"/>
        <v>91.957705863505296</v>
      </c>
      <c r="R41" s="5">
        <f t="shared" si="20"/>
        <v>0</v>
      </c>
      <c r="S41" s="5">
        <f t="shared" si="25"/>
        <v>100</v>
      </c>
      <c r="T41" s="26">
        <v>1435</v>
      </c>
      <c r="U41" s="26">
        <v>1435</v>
      </c>
      <c r="V41" s="32"/>
      <c r="W41" s="32"/>
      <c r="X41" s="32"/>
    </row>
    <row r="42" spans="1:24" ht="31.5" x14ac:dyDescent="0.25">
      <c r="A42" s="18">
        <v>17</v>
      </c>
      <c r="B42" s="39" t="s">
        <v>58</v>
      </c>
      <c r="C42" s="33" t="s">
        <v>59</v>
      </c>
      <c r="D42" s="53">
        <v>110</v>
      </c>
      <c r="E42" s="54">
        <v>84</v>
      </c>
      <c r="F42" s="54">
        <v>84</v>
      </c>
      <c r="G42" s="2">
        <f t="shared" si="16"/>
        <v>-26</v>
      </c>
      <c r="H42" s="3">
        <f t="shared" si="24"/>
        <v>76.363636363636374</v>
      </c>
      <c r="I42" s="4">
        <f t="shared" si="17"/>
        <v>0</v>
      </c>
      <c r="J42" s="4">
        <f t="shared" si="18"/>
        <v>100</v>
      </c>
      <c r="K42" s="27">
        <v>84</v>
      </c>
      <c r="L42" s="27">
        <v>84</v>
      </c>
      <c r="M42" s="26">
        <v>1273.2</v>
      </c>
      <c r="N42" s="26">
        <v>1142.5</v>
      </c>
      <c r="O42" s="26">
        <v>1142.5</v>
      </c>
      <c r="P42" s="5">
        <f t="shared" si="19"/>
        <v>-130.70000000000005</v>
      </c>
      <c r="Q42" s="5">
        <f t="shared" si="26"/>
        <v>89.734527175620485</v>
      </c>
      <c r="R42" s="5">
        <f t="shared" si="20"/>
        <v>0</v>
      </c>
      <c r="S42" s="5">
        <f t="shared" si="25"/>
        <v>100</v>
      </c>
      <c r="T42" s="26">
        <v>1142.5</v>
      </c>
      <c r="U42" s="26">
        <v>1142.5</v>
      </c>
      <c r="V42" s="32"/>
      <c r="W42" s="32"/>
      <c r="X42" s="32"/>
    </row>
    <row r="43" spans="1:24" ht="47.25" x14ac:dyDescent="0.25">
      <c r="A43" s="24">
        <v>18</v>
      </c>
      <c r="B43" s="33" t="s">
        <v>40</v>
      </c>
      <c r="C43" s="33" t="s">
        <v>41</v>
      </c>
      <c r="D43" s="53">
        <v>40</v>
      </c>
      <c r="E43" s="54">
        <v>30</v>
      </c>
      <c r="F43" s="54">
        <v>30</v>
      </c>
      <c r="G43" s="2">
        <f t="shared" si="16"/>
        <v>-10</v>
      </c>
      <c r="H43" s="3">
        <f t="shared" si="24"/>
        <v>75</v>
      </c>
      <c r="I43" s="4">
        <f t="shared" si="17"/>
        <v>0</v>
      </c>
      <c r="J43" s="4">
        <f t="shared" si="18"/>
        <v>100</v>
      </c>
      <c r="K43" s="27">
        <v>30</v>
      </c>
      <c r="L43" s="27">
        <v>30</v>
      </c>
      <c r="M43" s="26">
        <v>4095.8</v>
      </c>
      <c r="N43" s="26">
        <v>3789.3</v>
      </c>
      <c r="O43" s="26">
        <v>4079.5</v>
      </c>
      <c r="P43" s="5">
        <f t="shared" si="19"/>
        <v>-16.300000000000182</v>
      </c>
      <c r="Q43" s="5">
        <f t="shared" si="26"/>
        <v>99.602031349186973</v>
      </c>
      <c r="R43" s="5">
        <f t="shared" si="20"/>
        <v>290.19999999999982</v>
      </c>
      <c r="S43" s="5">
        <f t="shared" si="25"/>
        <v>107.65840656585648</v>
      </c>
      <c r="T43" s="26">
        <v>3673.5</v>
      </c>
      <c r="U43" s="26">
        <v>3538.1</v>
      </c>
      <c r="V43" s="32"/>
      <c r="W43" s="32"/>
      <c r="X43" s="32"/>
    </row>
    <row r="44" spans="1:24" ht="31.5" x14ac:dyDescent="0.25">
      <c r="A44" s="40" t="s">
        <v>60</v>
      </c>
      <c r="B44" s="41" t="s">
        <v>61</v>
      </c>
      <c r="C44" s="33"/>
      <c r="D44" s="34" t="s">
        <v>51</v>
      </c>
      <c r="E44" s="34" t="s">
        <v>51</v>
      </c>
      <c r="F44" s="34" t="s">
        <v>51</v>
      </c>
      <c r="G44" s="28" t="s">
        <v>51</v>
      </c>
      <c r="H44" s="14" t="s">
        <v>51</v>
      </c>
      <c r="I44" s="14" t="s">
        <v>51</v>
      </c>
      <c r="J44" s="14" t="s">
        <v>51</v>
      </c>
      <c r="K44" s="34" t="s">
        <v>51</v>
      </c>
      <c r="L44" s="34" t="s">
        <v>51</v>
      </c>
      <c r="M44" s="42">
        <f t="shared" ref="M44:N44" si="28">SUM(M45)</f>
        <v>16773.099999999999</v>
      </c>
      <c r="N44" s="42">
        <f t="shared" si="28"/>
        <v>16460.8</v>
      </c>
      <c r="O44" s="42">
        <f>SUM(O45)</f>
        <v>10610</v>
      </c>
      <c r="P44" s="29">
        <f t="shared" ref="P44:S44" si="29">SUM(P45)</f>
        <v>-6163.0999999999985</v>
      </c>
      <c r="Q44" s="29">
        <f t="shared" si="29"/>
        <v>63.256046884594987</v>
      </c>
      <c r="R44" s="29">
        <f t="shared" si="29"/>
        <v>-5850.7999999999993</v>
      </c>
      <c r="S44" s="29">
        <f t="shared" si="29"/>
        <v>64.456162519440127</v>
      </c>
      <c r="T44" s="42">
        <f t="shared" ref="T44:U44" si="30">SUM(T45)</f>
        <v>11034.4</v>
      </c>
      <c r="U44" s="42">
        <f t="shared" si="30"/>
        <v>11475.8</v>
      </c>
      <c r="V44" s="32"/>
      <c r="W44" s="32"/>
      <c r="X44" s="32"/>
    </row>
    <row r="45" spans="1:24" ht="34.5" customHeight="1" x14ac:dyDescent="0.25">
      <c r="A45" s="73">
        <v>1</v>
      </c>
      <c r="B45" s="70" t="s">
        <v>62</v>
      </c>
      <c r="C45" s="74" t="s">
        <v>64</v>
      </c>
      <c r="D45" s="66">
        <v>1318637.3</v>
      </c>
      <c r="E45" s="74">
        <v>1294087</v>
      </c>
      <c r="F45" s="74">
        <v>834119</v>
      </c>
      <c r="G45" s="75">
        <f t="shared" ref="G45" si="31">SUM(F45-D45)</f>
        <v>-484518.30000000005</v>
      </c>
      <c r="H45" s="76">
        <f t="shared" si="24"/>
        <v>63.25613570919009</v>
      </c>
      <c r="I45" s="76">
        <f t="shared" ref="I45" si="32">SUM(F45-E45)</f>
        <v>-459968</v>
      </c>
      <c r="J45" s="77">
        <f t="shared" ref="J45" si="33">SUM(F45/E45)*100</f>
        <v>64.456176439451127</v>
      </c>
      <c r="K45" s="78">
        <v>867484</v>
      </c>
      <c r="L45" s="78">
        <v>902185</v>
      </c>
      <c r="M45" s="78">
        <v>16773.099999999999</v>
      </c>
      <c r="N45" s="74">
        <v>16460.8</v>
      </c>
      <c r="O45" s="78">
        <v>10610</v>
      </c>
      <c r="P45" s="78">
        <f t="shared" ref="P45" si="34">SUM(O45-M45)</f>
        <v>-6163.0999999999985</v>
      </c>
      <c r="Q45" s="78">
        <f t="shared" si="26"/>
        <v>63.256046884594987</v>
      </c>
      <c r="R45" s="78">
        <f t="shared" ref="R45" si="35">SUM(O45-N45)</f>
        <v>-5850.7999999999993</v>
      </c>
      <c r="S45" s="78">
        <f t="shared" ref="S45" si="36">SUM(O45/N45)*100</f>
        <v>64.456162519440127</v>
      </c>
      <c r="T45" s="78">
        <v>11034.4</v>
      </c>
      <c r="U45" s="78">
        <v>11475.8</v>
      </c>
      <c r="V45" s="32"/>
      <c r="W45" s="32"/>
      <c r="X45" s="32"/>
    </row>
    <row r="46" spans="1:24" ht="15.75" x14ac:dyDescent="0.25">
      <c r="B46" s="43"/>
      <c r="C46" s="43"/>
      <c r="D46" s="44"/>
      <c r="E46" s="32"/>
      <c r="F46" s="32"/>
      <c r="G46" s="32"/>
      <c r="H46" s="32"/>
      <c r="I46" s="32"/>
      <c r="J46" s="32"/>
      <c r="K46" s="32"/>
      <c r="L46" s="32"/>
      <c r="M46" s="32"/>
      <c r="N46" s="45"/>
      <c r="O46" s="32"/>
      <c r="P46" s="32"/>
      <c r="Q46" s="32"/>
      <c r="R46" s="32"/>
      <c r="S46" s="32"/>
      <c r="T46" s="32"/>
      <c r="U46" s="32"/>
      <c r="V46" s="32"/>
      <c r="W46" s="32"/>
      <c r="X46" s="32"/>
    </row>
    <row r="47" spans="1:24" ht="15.75" x14ac:dyDescent="0.25">
      <c r="B47" s="1"/>
      <c r="C47" s="1"/>
      <c r="D47" s="46"/>
      <c r="N47" s="47"/>
    </row>
    <row r="48" spans="1:24" ht="15.75" x14ac:dyDescent="0.25">
      <c r="B48" s="1"/>
      <c r="C48" s="1"/>
      <c r="D48" s="46"/>
      <c r="N48" s="48"/>
      <c r="O48" s="49"/>
    </row>
    <row r="49" spans="2:15" ht="15.75" x14ac:dyDescent="0.25">
      <c r="B49" s="1"/>
      <c r="C49" s="1"/>
      <c r="D49" s="46"/>
      <c r="N49" s="50"/>
      <c r="O49" s="49"/>
    </row>
    <row r="50" spans="2:15" ht="15.75" x14ac:dyDescent="0.25">
      <c r="B50" s="51"/>
      <c r="C50" s="51"/>
      <c r="D50" s="52"/>
      <c r="N50" s="48"/>
      <c r="O50" s="49"/>
    </row>
    <row r="51" spans="2:15" ht="15.75" x14ac:dyDescent="0.25">
      <c r="B51" s="1"/>
      <c r="C51" s="1"/>
      <c r="D51" s="1"/>
      <c r="N51" s="48"/>
      <c r="O51" s="49"/>
    </row>
    <row r="52" spans="2:15" ht="15.75" x14ac:dyDescent="0.25">
      <c r="N52" s="48"/>
      <c r="O52" s="49"/>
    </row>
    <row r="53" spans="2:15" x14ac:dyDescent="0.25">
      <c r="O53" s="49"/>
    </row>
  </sheetData>
  <mergeCells count="26">
    <mergeCell ref="A40:A41"/>
    <mergeCell ref="B40:B41"/>
    <mergeCell ref="A2:U2"/>
    <mergeCell ref="F6:F7"/>
    <mergeCell ref="F5:J5"/>
    <mergeCell ref="G6:J6"/>
    <mergeCell ref="G7:H7"/>
    <mergeCell ref="I7:J7"/>
    <mergeCell ref="K5:K7"/>
    <mergeCell ref="L5:L7"/>
    <mergeCell ref="D4:L4"/>
    <mergeCell ref="A4:A8"/>
    <mergeCell ref="M4:U4"/>
    <mergeCell ref="M5:M7"/>
    <mergeCell ref="N5:N7"/>
    <mergeCell ref="O5:S5"/>
    <mergeCell ref="C4:C8"/>
    <mergeCell ref="B4:B8"/>
    <mergeCell ref="D5:D7"/>
    <mergeCell ref="E5:E7"/>
    <mergeCell ref="T5:T7"/>
    <mergeCell ref="U5:U7"/>
    <mergeCell ref="O6:O7"/>
    <mergeCell ref="P6:S6"/>
    <mergeCell ref="P7:Q7"/>
    <mergeCell ref="R7:S7"/>
  </mergeCells>
  <pageMargins left="0.19685039370078741" right="0.19685039370078741" top="0.19685039370078741" bottom="0.19685039370078741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размещения на сайте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2022-12-20T08:39:09Z</dcterms:modified>
</cp:coreProperties>
</file>