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20" yWindow="-60" windowWidth="29040" windowHeight="15780"/>
  </bookViews>
  <sheets>
    <sheet name="для размещения на сайте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0" i="1" l="1"/>
  <c r="S20" i="1"/>
  <c r="N48" i="1" l="1"/>
  <c r="M48" i="1"/>
  <c r="Q49" i="1"/>
  <c r="W35" i="1" l="1"/>
  <c r="W26" i="1"/>
  <c r="W38" i="1"/>
  <c r="W32" i="1"/>
  <c r="W29" i="1"/>
  <c r="S47" i="1"/>
  <c r="R47" i="1"/>
  <c r="Q47" i="1"/>
  <c r="P47" i="1"/>
  <c r="J47" i="1"/>
  <c r="I47" i="1"/>
  <c r="H47" i="1"/>
  <c r="G47" i="1"/>
  <c r="S46" i="1"/>
  <c r="R46" i="1"/>
  <c r="Q46" i="1"/>
  <c r="P46" i="1"/>
  <c r="J46" i="1"/>
  <c r="I46" i="1"/>
  <c r="H46" i="1"/>
  <c r="G46" i="1"/>
  <c r="S45" i="1"/>
  <c r="R45" i="1"/>
  <c r="Q45" i="1"/>
  <c r="P45" i="1"/>
  <c r="L45" i="1"/>
  <c r="J45" i="1"/>
  <c r="I45" i="1"/>
  <c r="H45" i="1"/>
  <c r="G45" i="1"/>
  <c r="S44" i="1"/>
  <c r="R44" i="1"/>
  <c r="Q44" i="1"/>
  <c r="P44" i="1"/>
  <c r="L44" i="1"/>
  <c r="J44" i="1"/>
  <c r="I44" i="1"/>
  <c r="H44" i="1"/>
  <c r="G44" i="1"/>
  <c r="S43" i="1"/>
  <c r="R43" i="1"/>
  <c r="Q43" i="1"/>
  <c r="P43" i="1"/>
  <c r="J43" i="1"/>
  <c r="I43" i="1"/>
  <c r="H43" i="1"/>
  <c r="G43" i="1"/>
  <c r="S42" i="1"/>
  <c r="R42" i="1"/>
  <c r="Q42" i="1"/>
  <c r="P42" i="1"/>
  <c r="L42" i="1"/>
  <c r="J42" i="1"/>
  <c r="I42" i="1"/>
  <c r="H42" i="1"/>
  <c r="G42" i="1"/>
  <c r="S41" i="1"/>
  <c r="R41" i="1"/>
  <c r="Q41" i="1"/>
  <c r="P41" i="1"/>
  <c r="L41" i="1"/>
  <c r="J41" i="1"/>
  <c r="I41" i="1"/>
  <c r="H41" i="1"/>
  <c r="G41" i="1"/>
  <c r="S40" i="1"/>
  <c r="R40" i="1"/>
  <c r="Q40" i="1"/>
  <c r="P40" i="1"/>
  <c r="J40" i="1"/>
  <c r="I40" i="1"/>
  <c r="H40" i="1"/>
  <c r="G40" i="1"/>
  <c r="S39" i="1"/>
  <c r="R39" i="1"/>
  <c r="Q39" i="1"/>
  <c r="P39" i="1"/>
  <c r="J39" i="1"/>
  <c r="I39" i="1"/>
  <c r="H39" i="1"/>
  <c r="G39" i="1"/>
  <c r="S38" i="1"/>
  <c r="R38" i="1"/>
  <c r="Q38" i="1"/>
  <c r="P38" i="1"/>
  <c r="J38" i="1"/>
  <c r="I38" i="1"/>
  <c r="H38" i="1"/>
  <c r="G38" i="1"/>
  <c r="S37" i="1"/>
  <c r="R37" i="1"/>
  <c r="Q37" i="1"/>
  <c r="P37" i="1"/>
  <c r="J37" i="1"/>
  <c r="I37" i="1"/>
  <c r="H37" i="1"/>
  <c r="G37" i="1"/>
  <c r="S36" i="1"/>
  <c r="R36" i="1"/>
  <c r="Q36" i="1"/>
  <c r="P36" i="1"/>
  <c r="J36" i="1"/>
  <c r="I36" i="1"/>
  <c r="H36" i="1"/>
  <c r="G36" i="1"/>
  <c r="S35" i="1"/>
  <c r="R35" i="1"/>
  <c r="Q35" i="1"/>
  <c r="P35" i="1"/>
  <c r="L35" i="1"/>
  <c r="J35" i="1"/>
  <c r="I35" i="1"/>
  <c r="H35" i="1"/>
  <c r="G35" i="1"/>
  <c r="S34" i="1"/>
  <c r="R34" i="1"/>
  <c r="Q34" i="1"/>
  <c r="P34" i="1"/>
  <c r="J34" i="1"/>
  <c r="I34" i="1"/>
  <c r="H34" i="1"/>
  <c r="G34" i="1"/>
  <c r="S33" i="1"/>
  <c r="R33" i="1"/>
  <c r="Q33" i="1"/>
  <c r="P33" i="1"/>
  <c r="L33" i="1"/>
  <c r="H33" i="1"/>
  <c r="G33" i="1"/>
  <c r="E33" i="1"/>
  <c r="J33" i="1" s="1"/>
  <c r="S32" i="1"/>
  <c r="R32" i="1"/>
  <c r="Q32" i="1"/>
  <c r="P32" i="1"/>
  <c r="L32" i="1"/>
  <c r="J32" i="1"/>
  <c r="I32" i="1"/>
  <c r="H32" i="1"/>
  <c r="G32" i="1"/>
  <c r="S31" i="1"/>
  <c r="R31" i="1"/>
  <c r="Q31" i="1"/>
  <c r="P31" i="1"/>
  <c r="L31" i="1"/>
  <c r="J31" i="1"/>
  <c r="I31" i="1"/>
  <c r="H31" i="1"/>
  <c r="G31" i="1"/>
  <c r="S30" i="1"/>
  <c r="R30" i="1"/>
  <c r="Q30" i="1"/>
  <c r="P30" i="1"/>
  <c r="L30" i="1"/>
  <c r="J30" i="1"/>
  <c r="I30" i="1"/>
  <c r="H30" i="1"/>
  <c r="G30" i="1"/>
  <c r="S29" i="1"/>
  <c r="R29" i="1"/>
  <c r="Q29" i="1"/>
  <c r="P29" i="1"/>
  <c r="L29" i="1"/>
  <c r="J29" i="1"/>
  <c r="I29" i="1"/>
  <c r="H29" i="1"/>
  <c r="G29" i="1"/>
  <c r="S28" i="1"/>
  <c r="R28" i="1"/>
  <c r="Q28" i="1"/>
  <c r="P28" i="1"/>
  <c r="L28" i="1"/>
  <c r="J28" i="1"/>
  <c r="I28" i="1"/>
  <c r="H28" i="1"/>
  <c r="G28" i="1"/>
  <c r="R27" i="1"/>
  <c r="P27" i="1"/>
  <c r="J27" i="1"/>
  <c r="I27" i="1"/>
  <c r="H27" i="1"/>
  <c r="G27" i="1"/>
  <c r="S26" i="1"/>
  <c r="R26" i="1"/>
  <c r="Q26" i="1"/>
  <c r="P26" i="1"/>
  <c r="L26" i="1"/>
  <c r="J26" i="1"/>
  <c r="I26" i="1"/>
  <c r="H26" i="1"/>
  <c r="G26" i="1"/>
  <c r="S25" i="1"/>
  <c r="R25" i="1"/>
  <c r="P25" i="1"/>
  <c r="L25" i="1"/>
  <c r="J25" i="1"/>
  <c r="I25" i="1"/>
  <c r="H25" i="1"/>
  <c r="G25" i="1"/>
  <c r="I33" i="1" l="1"/>
  <c r="U10" i="1"/>
  <c r="T10" i="1"/>
  <c r="N10" i="1"/>
  <c r="O10" i="1"/>
  <c r="M10" i="1"/>
  <c r="G20" i="1" l="1"/>
  <c r="H20" i="1"/>
  <c r="I20" i="1"/>
  <c r="J20" i="1"/>
  <c r="Q48" i="1" l="1"/>
  <c r="S18" i="1"/>
  <c r="R18" i="1"/>
  <c r="Q18" i="1"/>
  <c r="P18" i="1"/>
  <c r="J18" i="1"/>
  <c r="I18" i="1"/>
  <c r="H18" i="1"/>
  <c r="G18" i="1"/>
  <c r="S49" i="1" l="1"/>
  <c r="S48" i="1" s="1"/>
  <c r="R49" i="1"/>
  <c r="R48" i="1" s="1"/>
  <c r="P49" i="1"/>
  <c r="P48" i="1" s="1"/>
  <c r="J49" i="1"/>
  <c r="I49" i="1"/>
  <c r="G49" i="1"/>
  <c r="U48" i="1" l="1"/>
  <c r="T48" i="1"/>
  <c r="O48" i="1"/>
  <c r="U21" i="1" l="1"/>
  <c r="T21" i="1"/>
  <c r="N21" i="1"/>
  <c r="O21" i="1"/>
  <c r="M21" i="1"/>
  <c r="P21" i="1" l="1"/>
  <c r="S21" i="1"/>
  <c r="R21" i="1"/>
  <c r="Q21" i="1"/>
  <c r="R24" i="1" l="1"/>
  <c r="P24" i="1"/>
  <c r="S23" i="1"/>
  <c r="R23" i="1"/>
  <c r="Q23" i="1"/>
  <c r="P23" i="1"/>
  <c r="R22" i="1"/>
  <c r="J24" i="1"/>
  <c r="I24" i="1"/>
  <c r="G24" i="1"/>
  <c r="J23" i="1"/>
  <c r="I23" i="1"/>
  <c r="H23" i="1"/>
  <c r="G23" i="1"/>
  <c r="J22" i="1"/>
  <c r="I22" i="1"/>
  <c r="G22" i="1"/>
  <c r="N9" i="1" l="1"/>
  <c r="O9" i="1"/>
  <c r="U9" i="1"/>
  <c r="T9" i="1"/>
  <c r="R12" i="1"/>
  <c r="Q12" i="1"/>
  <c r="P13" i="1"/>
  <c r="Q13" i="1"/>
  <c r="R13" i="1"/>
  <c r="S13" i="1"/>
  <c r="P14" i="1"/>
  <c r="Q14" i="1"/>
  <c r="R14" i="1"/>
  <c r="S14" i="1"/>
  <c r="P15" i="1"/>
  <c r="Q15" i="1"/>
  <c r="R15" i="1"/>
  <c r="S15" i="1"/>
  <c r="P16" i="1"/>
  <c r="Q16" i="1"/>
  <c r="R16" i="1"/>
  <c r="S16" i="1"/>
  <c r="P19" i="1"/>
  <c r="Q19" i="1"/>
  <c r="R19" i="1"/>
  <c r="S19" i="1"/>
  <c r="G12" i="1"/>
  <c r="H12" i="1"/>
  <c r="I12" i="1"/>
  <c r="J12" i="1"/>
  <c r="G13" i="1"/>
  <c r="H13" i="1"/>
  <c r="I13" i="1"/>
  <c r="J13" i="1"/>
  <c r="G14" i="1"/>
  <c r="H14" i="1"/>
  <c r="I14" i="1"/>
  <c r="J14" i="1"/>
  <c r="G15" i="1"/>
  <c r="H15" i="1"/>
  <c r="I15" i="1"/>
  <c r="J15" i="1"/>
  <c r="G16" i="1"/>
  <c r="H16" i="1"/>
  <c r="I16" i="1"/>
  <c r="J16" i="1"/>
  <c r="G17" i="1"/>
  <c r="G19" i="1"/>
  <c r="H19" i="1"/>
  <c r="I19" i="1"/>
  <c r="J19" i="1"/>
  <c r="J11" i="1"/>
  <c r="I11" i="1"/>
  <c r="G11" i="1"/>
  <c r="H11" i="1"/>
  <c r="R9" i="1" l="1"/>
  <c r="S9" i="1"/>
  <c r="I17" i="1"/>
  <c r="S17" i="1"/>
  <c r="J17" i="1"/>
  <c r="M9" i="1"/>
  <c r="Q9" i="1" s="1"/>
  <c r="R10" i="1"/>
  <c r="S10" i="1"/>
  <c r="H17" i="1"/>
  <c r="R17" i="1"/>
  <c r="Q17" i="1"/>
  <c r="P17" i="1"/>
  <c r="Q11" i="1"/>
  <c r="R11" i="1"/>
  <c r="P11" i="1"/>
  <c r="S11" i="1"/>
  <c r="P12" i="1"/>
  <c r="S12" i="1"/>
  <c r="Q10" i="1" l="1"/>
  <c r="P10" i="1"/>
  <c r="P9" i="1" s="1"/>
  <c r="P22" i="1"/>
</calcChain>
</file>

<file path=xl/sharedStrings.xml><?xml version="1.0" encoding="utf-8"?>
<sst xmlns="http://schemas.openxmlformats.org/spreadsheetml/2006/main" count="160" uniqueCount="79">
  <si>
    <t>Наименование муниципальной услуги</t>
  </si>
  <si>
    <t>Организация отдыха детей и молодежи</t>
  </si>
  <si>
    <t>Предоставление питания</t>
  </si>
  <si>
    <t>План</t>
  </si>
  <si>
    <t>Сравнение</t>
  </si>
  <si>
    <t>%</t>
  </si>
  <si>
    <t>Реализация основных общеобразовательных программ дошкольного образования</t>
  </si>
  <si>
    <t>Присмотр и уход</t>
  </si>
  <si>
    <t>№ п/п</t>
  </si>
  <si>
    <t>число обучающихся</t>
  </si>
  <si>
    <t>Значение показателя объема муниципальной услуги (работы)</t>
  </si>
  <si>
    <t>Объем субсидии на оказание муниципальной услуги (выполнение работы), тыс. рублей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</si>
  <si>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</si>
  <si>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</si>
  <si>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</si>
  <si>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</si>
  <si>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Показ (организация показа) концертов и концертных программ</t>
  </si>
  <si>
    <t xml:space="preserve">Организация и проведение культурно-массовых меропрятий </t>
  </si>
  <si>
    <t xml:space="preserve">количество публичных выступлений </t>
  </si>
  <si>
    <t>число зрителей</t>
  </si>
  <si>
    <t>количество мероприятий</t>
  </si>
  <si>
    <t>количество участников мероприятий</t>
  </si>
  <si>
    <t>Организация деятельности клубных формирований и формирований самодеятельного народного творчества</t>
  </si>
  <si>
    <t xml:space="preserve">количество клубных формирований </t>
  </si>
  <si>
    <t>число участников</t>
  </si>
  <si>
    <t>Библиотечное, библиографическое и информационное обслуживание пользователей библиотеки</t>
  </si>
  <si>
    <t>количество посещений</t>
  </si>
  <si>
    <t>Библиографическая обработка документов и создание каталогов</t>
  </si>
  <si>
    <t>количество документов</t>
  </si>
  <si>
    <t>Публичный показ музейных предметов, музейных коллекций</t>
  </si>
  <si>
    <t>число посетителей</t>
  </si>
  <si>
    <t>Формирование, учет, изучение, обеспечение физического сохранения и безопасности музейных предметов, музейных коллекций</t>
  </si>
  <si>
    <t>количество предметов</t>
  </si>
  <si>
    <t>Создание экспозиций (выставок) музеев, организация выездных выставок</t>
  </si>
  <si>
    <t>количество экспозиций</t>
  </si>
  <si>
    <t xml:space="preserve">Реализация дополнительных предпрофессиональных программ в области искусств </t>
  </si>
  <si>
    <t>количество человеко-часов</t>
  </si>
  <si>
    <t xml:space="preserve">Реализация дополнительных общеразвивающих  программ  </t>
  </si>
  <si>
    <t>Реализация дополнительных предпрофессиональных программ в области физической культуры и спорта</t>
  </si>
  <si>
    <t>Спортивная подготовка по олимпийским видам спорта</t>
  </si>
  <si>
    <t>число лиц, прошедших спортивную подготовку на этапах спортивной подготовки (человек)</t>
  </si>
  <si>
    <t>Обеспечение доступа к объектам спорта</t>
  </si>
  <si>
    <t>Проведение тестирования выполнения нормативов испытаний (тестов) комплекса ГТО</t>
  </si>
  <si>
    <t>количество проведенных меропрятий</t>
  </si>
  <si>
    <t>количество человек</t>
  </si>
  <si>
    <t>показатель</t>
  </si>
  <si>
    <t>кв.м./ч</t>
  </si>
  <si>
    <t>Приложение</t>
  </si>
  <si>
    <t>Общий объем средств субсидий на финансовое обеспечение выполнения муниципального задания, предусмотренных в бюджете муницпального образования городской округ "Охинский"</t>
  </si>
  <si>
    <t>Управление образования МО городской округ "Охинский"</t>
  </si>
  <si>
    <t>Управление по культуре, спорту и делам молодежи МО городской округ "Охинский"</t>
  </si>
  <si>
    <t>I.</t>
  </si>
  <si>
    <t>II.</t>
  </si>
  <si>
    <t>x</t>
  </si>
  <si>
    <t>Формирование, учет, изучение, обеспечение физического сохранения и безопасности фондов библиотек, включая оцифрoвку фондов</t>
  </si>
  <si>
    <t>сумма</t>
  </si>
  <si>
    <t>,</t>
  </si>
  <si>
    <t>Показ (организация показа) спектаклей (театральных постановок)</t>
  </si>
  <si>
    <t>Показ кинофильмов</t>
  </si>
  <si>
    <t>Спортивная подготовка по не олимпийским видам спорта</t>
  </si>
  <si>
    <t>Организация спортивной подготовки на спортивно-оздоровительном этапе</t>
  </si>
  <si>
    <t>Проведение занятий физкультурно-спортивной направленности по месту проживания граждан</t>
  </si>
  <si>
    <t>количество занятий</t>
  </si>
  <si>
    <t>III.</t>
  </si>
  <si>
    <t>Администрация муниципального образования городской округ "Охинский"</t>
  </si>
  <si>
    <t>Осуществление издательской деятельности</t>
  </si>
  <si>
    <t>Единица измерения муниципальной услуги (работы)</t>
  </si>
  <si>
    <t>квадратные сантиметры</t>
  </si>
  <si>
    <t>Содержание детей</t>
  </si>
  <si>
    <t>Сведения о планируемых на 2022 год и плановый период 2023 и 2024 годов объемах оказания муниципальных услуг (работ), планируемых объемах субсидий на их финансовое обеспечение и результаты оценки потребности в услугах социальной сферы</t>
  </si>
  <si>
    <t>2022 год</t>
  </si>
  <si>
    <t>к 2020 году</t>
  </si>
  <si>
    <t>к 2021 году (оценка)</t>
  </si>
  <si>
    <t>2020 год (факт)</t>
  </si>
  <si>
    <t>2021 (оценка)</t>
  </si>
  <si>
    <t>2023 год (план)</t>
  </si>
  <si>
    <t>2024 (план)</t>
  </si>
  <si>
    <t>Методическое обеспечение образовательной деятельности</t>
  </si>
  <si>
    <t xml:space="preserve">Количество разработанных документов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</si>
</sst>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9">
    <xf numFmtId="0" fontId="0" fillId="0" borderId="0" xfId="0"/>
    <xf numFmtId="0" fontId="2" fillId="0" borderId="0" xfId="0" applyFont="1"/>
    <xf numFmtId="3" fontId="2" fillId="0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0" fillId="0" borderId="0" xfId="0" applyFont="1"/>
    <xf numFmtId="0" fontId="0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3" borderId="1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/>
    </xf>
    <xf numFmtId="165" fontId="3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vertical="top" wrapText="1"/>
    </xf>
    <xf numFmtId="3" fontId="2" fillId="2" borderId="2" xfId="0" applyNumberFormat="1" applyFont="1" applyFill="1" applyBorder="1" applyAlignment="1">
      <alignment horizontal="center" vertical="center" wrapText="1"/>
    </xf>
    <xf numFmtId="3" fontId="2" fillId="3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" fontId="2" fillId="3" borderId="2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3" borderId="2" xfId="0" applyNumberFormat="1" applyFont="1" applyFill="1" applyBorder="1" applyAlignment="1">
      <alignment horizontal="center" vertical="center"/>
    </xf>
    <xf numFmtId="165" fontId="2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top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3" fontId="3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/>
    </xf>
    <xf numFmtId="0" fontId="0" fillId="3" borderId="0" xfId="0" applyFont="1" applyFill="1"/>
    <xf numFmtId="165" fontId="3" fillId="2" borderId="1" xfId="0" applyNumberFormat="1" applyFont="1" applyFill="1" applyBorder="1" applyAlignment="1">
      <alignment horizontal="center" vertical="center"/>
    </xf>
    <xf numFmtId="0" fontId="0" fillId="0" borderId="0" xfId="0" applyFont="1" applyFill="1"/>
    <xf numFmtId="0" fontId="2" fillId="0" borderId="1" xfId="0" applyFont="1" applyFill="1" applyBorder="1" applyAlignment="1">
      <alignment vertical="top" wrapText="1"/>
    </xf>
    <xf numFmtId="3" fontId="3" fillId="0" borderId="1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165" fontId="0" fillId="0" borderId="0" xfId="0" applyNumberFormat="1" applyFont="1" applyFill="1" applyAlignment="1">
      <alignment horizontal="center" vertical="center"/>
    </xf>
    <xf numFmtId="0" fontId="2" fillId="0" borderId="2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165" fontId="0" fillId="0" borderId="0" xfId="0" applyNumberFormat="1" applyFont="1" applyFill="1"/>
    <xf numFmtId="0" fontId="2" fillId="0" borderId="0" xfId="0" applyFont="1" applyAlignment="1">
      <alignment horizontal="right"/>
    </xf>
    <xf numFmtId="165" fontId="0" fillId="0" borderId="0" xfId="0" applyNumberFormat="1" applyFont="1"/>
    <xf numFmtId="165" fontId="2" fillId="2" borderId="0" xfId="0" applyNumberFormat="1" applyFont="1" applyFill="1" applyBorder="1" applyAlignment="1">
      <alignment horizontal="center" vertical="center"/>
    </xf>
    <xf numFmtId="10" fontId="0" fillId="0" borderId="0" xfId="0" applyNumberFormat="1" applyFont="1"/>
    <xf numFmtId="165" fontId="0" fillId="0" borderId="0" xfId="0" applyNumberFormat="1" applyFont="1" applyBorder="1"/>
    <xf numFmtId="14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2" fillId="2" borderId="19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0" borderId="19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center"/>
    </xf>
    <xf numFmtId="0" fontId="0" fillId="2" borderId="0" xfId="0" applyFont="1" applyFill="1" applyAlignment="1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/>
    <xf numFmtId="0" fontId="5" fillId="2" borderId="5" xfId="0" applyFont="1" applyFill="1" applyBorder="1"/>
    <xf numFmtId="0" fontId="4" fillId="2" borderId="11" xfId="0" applyFont="1" applyFill="1" applyBorder="1" applyAlignment="1">
      <alignment vertical="center" wrapText="1"/>
    </xf>
    <xf numFmtId="0" fontId="4" fillId="2" borderId="12" xfId="0" applyFont="1" applyFill="1" applyBorder="1" applyAlignment="1">
      <alignment vertical="center" wrapText="1"/>
    </xf>
    <xf numFmtId="0" fontId="4" fillId="2" borderId="13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vertical="center"/>
    </xf>
    <xf numFmtId="0" fontId="5" fillId="2" borderId="16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16" xfId="0" applyFont="1" applyFill="1" applyBorder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colors>
    <mruColors>
      <color rgb="FFFF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7"/>
  <sheetViews>
    <sheetView tabSelected="1" zoomScale="80" zoomScaleNormal="80" zoomScaleSheetLayoutView="10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N20" sqref="N20"/>
    </sheetView>
  </sheetViews>
  <sheetFormatPr defaultRowHeight="15" x14ac:dyDescent="0.25"/>
  <cols>
    <col min="1" max="1" width="4.5703125" style="9" customWidth="1"/>
    <col min="2" max="2" width="58.140625" style="9" customWidth="1"/>
    <col min="3" max="3" width="17.7109375" style="9" customWidth="1"/>
    <col min="4" max="4" width="16.42578125" style="9" customWidth="1"/>
    <col min="5" max="5" width="16.5703125" style="9" customWidth="1"/>
    <col min="6" max="6" width="16.7109375" style="9" customWidth="1"/>
    <col min="7" max="7" width="15.42578125" style="9" customWidth="1"/>
    <col min="8" max="8" width="13.140625" style="9" customWidth="1"/>
    <col min="9" max="9" width="15.7109375" style="9" customWidth="1"/>
    <col min="10" max="10" width="15.42578125" style="9" customWidth="1"/>
    <col min="11" max="11" width="13.7109375" style="9" customWidth="1"/>
    <col min="12" max="12" width="13.140625" style="9" customWidth="1"/>
    <col min="13" max="13" width="16" style="9" bestFit="1" customWidth="1"/>
    <col min="14" max="14" width="14.5703125" style="9" bestFit="1" customWidth="1"/>
    <col min="15" max="16" width="12.42578125" style="9" bestFit="1" customWidth="1"/>
    <col min="17" max="17" width="10.42578125" style="9" customWidth="1"/>
    <col min="18" max="18" width="12.42578125" style="9" bestFit="1" customWidth="1"/>
    <col min="19" max="19" width="9.7109375" style="9" customWidth="1"/>
    <col min="20" max="20" width="16.140625" style="9" bestFit="1" customWidth="1"/>
    <col min="21" max="21" width="12.42578125" style="9" bestFit="1" customWidth="1"/>
    <col min="22" max="22" width="2.7109375" style="9" customWidth="1"/>
    <col min="23" max="26" width="17.5703125" style="9" customWidth="1"/>
    <col min="27" max="16384" width="9.140625" style="9"/>
  </cols>
  <sheetData>
    <row r="1" spans="1:21" ht="15.75" x14ac:dyDescent="0.25">
      <c r="T1" s="1" t="s">
        <v>47</v>
      </c>
    </row>
    <row r="2" spans="1:21" ht="15.75" x14ac:dyDescent="0.25">
      <c r="A2" s="78" t="s">
        <v>69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</row>
    <row r="3" spans="1:21" ht="16.5" thickBot="1" x14ac:dyDescent="0.3">
      <c r="A3" s="10" t="s">
        <v>56</v>
      </c>
      <c r="B3" s="11"/>
      <c r="C3" s="11"/>
      <c r="D3" s="12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20.100000000000001" customHeight="1" x14ac:dyDescent="0.25">
      <c r="A4" s="88" t="s">
        <v>8</v>
      </c>
      <c r="B4" s="93" t="s">
        <v>0</v>
      </c>
      <c r="C4" s="93" t="s">
        <v>66</v>
      </c>
      <c r="D4" s="84" t="s">
        <v>10</v>
      </c>
      <c r="E4" s="85"/>
      <c r="F4" s="85"/>
      <c r="G4" s="85"/>
      <c r="H4" s="85"/>
      <c r="I4" s="85"/>
      <c r="J4" s="85"/>
      <c r="K4" s="86"/>
      <c r="L4" s="87"/>
      <c r="M4" s="84" t="s">
        <v>11</v>
      </c>
      <c r="N4" s="85"/>
      <c r="O4" s="85"/>
      <c r="P4" s="85"/>
      <c r="Q4" s="85"/>
      <c r="R4" s="85"/>
      <c r="S4" s="85"/>
      <c r="T4" s="86"/>
      <c r="U4" s="87"/>
    </row>
    <row r="5" spans="1:21" ht="20.100000000000001" customHeight="1" x14ac:dyDescent="0.25">
      <c r="A5" s="89"/>
      <c r="B5" s="94"/>
      <c r="C5" s="94"/>
      <c r="D5" s="91" t="s">
        <v>73</v>
      </c>
      <c r="E5" s="80" t="s">
        <v>74</v>
      </c>
      <c r="F5" s="80" t="s">
        <v>70</v>
      </c>
      <c r="G5" s="81"/>
      <c r="H5" s="81"/>
      <c r="I5" s="81"/>
      <c r="J5" s="81"/>
      <c r="K5" s="80" t="s">
        <v>75</v>
      </c>
      <c r="L5" s="82" t="s">
        <v>76</v>
      </c>
      <c r="M5" s="91" t="s">
        <v>73</v>
      </c>
      <c r="N5" s="80" t="s">
        <v>74</v>
      </c>
      <c r="O5" s="80" t="s">
        <v>70</v>
      </c>
      <c r="P5" s="81"/>
      <c r="Q5" s="81"/>
      <c r="R5" s="81"/>
      <c r="S5" s="81"/>
      <c r="T5" s="80" t="s">
        <v>75</v>
      </c>
      <c r="U5" s="82" t="s">
        <v>76</v>
      </c>
    </row>
    <row r="6" spans="1:21" ht="20.100000000000001" customHeight="1" x14ac:dyDescent="0.25">
      <c r="A6" s="89"/>
      <c r="B6" s="94"/>
      <c r="C6" s="94"/>
      <c r="D6" s="92"/>
      <c r="E6" s="81"/>
      <c r="F6" s="80" t="s">
        <v>3</v>
      </c>
      <c r="G6" s="80" t="s">
        <v>4</v>
      </c>
      <c r="H6" s="81"/>
      <c r="I6" s="81"/>
      <c r="J6" s="81"/>
      <c r="K6" s="81"/>
      <c r="L6" s="83"/>
      <c r="M6" s="92"/>
      <c r="N6" s="81"/>
      <c r="O6" s="80" t="s">
        <v>3</v>
      </c>
      <c r="P6" s="80" t="s">
        <v>4</v>
      </c>
      <c r="Q6" s="81"/>
      <c r="R6" s="81"/>
      <c r="S6" s="81"/>
      <c r="T6" s="81"/>
      <c r="U6" s="83"/>
    </row>
    <row r="7" spans="1:21" ht="42" customHeight="1" x14ac:dyDescent="0.25">
      <c r="A7" s="89"/>
      <c r="B7" s="97"/>
      <c r="C7" s="95"/>
      <c r="D7" s="92"/>
      <c r="E7" s="81"/>
      <c r="F7" s="81"/>
      <c r="G7" s="80" t="s">
        <v>71</v>
      </c>
      <c r="H7" s="81"/>
      <c r="I7" s="80" t="s">
        <v>72</v>
      </c>
      <c r="J7" s="81"/>
      <c r="K7" s="81"/>
      <c r="L7" s="83"/>
      <c r="M7" s="92"/>
      <c r="N7" s="81"/>
      <c r="O7" s="81"/>
      <c r="P7" s="80" t="s">
        <v>71</v>
      </c>
      <c r="Q7" s="81"/>
      <c r="R7" s="80" t="s">
        <v>72</v>
      </c>
      <c r="S7" s="81"/>
      <c r="T7" s="81"/>
      <c r="U7" s="83"/>
    </row>
    <row r="8" spans="1:21" ht="35.25" customHeight="1" thickBot="1" x14ac:dyDescent="0.3">
      <c r="A8" s="90"/>
      <c r="B8" s="98"/>
      <c r="C8" s="96"/>
      <c r="D8" s="13" t="s">
        <v>45</v>
      </c>
      <c r="E8" s="14" t="s">
        <v>45</v>
      </c>
      <c r="F8" s="14" t="s">
        <v>45</v>
      </c>
      <c r="G8" s="14" t="s">
        <v>45</v>
      </c>
      <c r="H8" s="14" t="s">
        <v>5</v>
      </c>
      <c r="I8" s="14" t="s">
        <v>45</v>
      </c>
      <c r="J8" s="14" t="s">
        <v>5</v>
      </c>
      <c r="K8" s="14" t="s">
        <v>45</v>
      </c>
      <c r="L8" s="15" t="s">
        <v>45</v>
      </c>
      <c r="M8" s="16" t="s">
        <v>55</v>
      </c>
      <c r="N8" s="14" t="s">
        <v>55</v>
      </c>
      <c r="O8" s="14" t="s">
        <v>55</v>
      </c>
      <c r="P8" s="14" t="s">
        <v>55</v>
      </c>
      <c r="Q8" s="14" t="s">
        <v>5</v>
      </c>
      <c r="R8" s="14" t="s">
        <v>55</v>
      </c>
      <c r="S8" s="14" t="s">
        <v>5</v>
      </c>
      <c r="T8" s="14" t="s">
        <v>55</v>
      </c>
      <c r="U8" s="17" t="s">
        <v>55</v>
      </c>
    </row>
    <row r="9" spans="1:21" ht="68.25" customHeight="1" x14ac:dyDescent="0.25">
      <c r="A9" s="18"/>
      <c r="B9" s="19" t="s">
        <v>48</v>
      </c>
      <c r="C9" s="20"/>
      <c r="D9" s="21" t="s">
        <v>53</v>
      </c>
      <c r="E9" s="21" t="s">
        <v>53</v>
      </c>
      <c r="F9" s="21" t="s">
        <v>53</v>
      </c>
      <c r="G9" s="22" t="s">
        <v>53</v>
      </c>
      <c r="H9" s="22" t="s">
        <v>53</v>
      </c>
      <c r="I9" s="22" t="s">
        <v>53</v>
      </c>
      <c r="J9" s="22" t="s">
        <v>53</v>
      </c>
      <c r="K9" s="21" t="s">
        <v>53</v>
      </c>
      <c r="L9" s="21" t="s">
        <v>53</v>
      </c>
      <c r="M9" s="23">
        <f>SUM(M10+M21+M48)</f>
        <v>1716481.9999999998</v>
      </c>
      <c r="N9" s="23">
        <f t="shared" ref="N9:P9" si="0">SUM(N10+N21+N48)</f>
        <v>1864474.4</v>
      </c>
      <c r="O9" s="23">
        <f t="shared" si="0"/>
        <v>1865753.7000000002</v>
      </c>
      <c r="P9" s="24">
        <f t="shared" si="0"/>
        <v>149271.70000000042</v>
      </c>
      <c r="Q9" s="25">
        <f>SUM(O9/M9)*100</f>
        <v>108.69637432842292</v>
      </c>
      <c r="R9" s="25">
        <f>SUM(O9-N9)</f>
        <v>1279.3000000002794</v>
      </c>
      <c r="S9" s="25">
        <f>SUM(O9/N9)*100</f>
        <v>100.06861451141407</v>
      </c>
      <c r="T9" s="23">
        <f t="shared" ref="T9:U9" si="1">SUM(T10+T21+T48)</f>
        <v>1700075.8</v>
      </c>
      <c r="U9" s="23">
        <f t="shared" si="1"/>
        <v>1333219.6000000003</v>
      </c>
    </row>
    <row r="10" spans="1:21" ht="35.25" customHeight="1" x14ac:dyDescent="0.25">
      <c r="A10" s="26" t="s">
        <v>51</v>
      </c>
      <c r="B10" s="27" t="s">
        <v>49</v>
      </c>
      <c r="C10" s="28"/>
      <c r="D10" s="21" t="s">
        <v>53</v>
      </c>
      <c r="E10" s="21" t="s">
        <v>53</v>
      </c>
      <c r="F10" s="21" t="s">
        <v>53</v>
      </c>
      <c r="G10" s="22" t="s">
        <v>53</v>
      </c>
      <c r="H10" s="22" t="s">
        <v>53</v>
      </c>
      <c r="I10" s="22" t="s">
        <v>53</v>
      </c>
      <c r="J10" s="22" t="s">
        <v>53</v>
      </c>
      <c r="K10" s="21" t="s">
        <v>53</v>
      </c>
      <c r="L10" s="21" t="s">
        <v>53</v>
      </c>
      <c r="M10" s="29">
        <f>SUM(M11+M12+M13+M14+M15+M16+M17+M18+M19+M20)</f>
        <v>1377754.1999999997</v>
      </c>
      <c r="N10" s="29">
        <f t="shared" ref="N10:O10" si="2">SUM(N11+N12+N13+N14+N15+N16+N17+N18+N19+N20)</f>
        <v>1493541.6</v>
      </c>
      <c r="O10" s="29">
        <f t="shared" si="2"/>
        <v>1495920.1</v>
      </c>
      <c r="P10" s="25">
        <f>SUM(O10-M10)</f>
        <v>118165.90000000037</v>
      </c>
      <c r="Q10" s="25">
        <f>SUM(O10/M10)*100</f>
        <v>108.57670403037061</v>
      </c>
      <c r="R10" s="25">
        <f>SUM(O10-N10)</f>
        <v>2378.5</v>
      </c>
      <c r="S10" s="25">
        <f>SUM(O10/N10)*100</f>
        <v>100.15925234355709</v>
      </c>
      <c r="T10" s="29">
        <f t="shared" ref="T10" si="3">SUM(T11+T12+T13+T14+T15+T16+T17+T18+T19+T20)</f>
        <v>1386998.5</v>
      </c>
      <c r="U10" s="29">
        <f t="shared" ref="U10" si="4">SUM(U11+U12+U13+U14+U15+U16+U17+U18+U19+U20)</f>
        <v>1055800.9000000001</v>
      </c>
    </row>
    <row r="11" spans="1:21" ht="31.5" x14ac:dyDescent="0.25">
      <c r="A11" s="30">
        <v>1</v>
      </c>
      <c r="B11" s="31" t="s">
        <v>6</v>
      </c>
      <c r="C11" s="31" t="s">
        <v>9</v>
      </c>
      <c r="D11" s="32">
        <v>1434</v>
      </c>
      <c r="E11" s="32">
        <v>1365</v>
      </c>
      <c r="F11" s="32">
        <v>1434</v>
      </c>
      <c r="G11" s="33">
        <f>SUM(F11-D11)</f>
        <v>0</v>
      </c>
      <c r="H11" s="34">
        <f>SUM(F11/D11)*100</f>
        <v>100</v>
      </c>
      <c r="I11" s="35">
        <f>SUM(F11-E11)</f>
        <v>69</v>
      </c>
      <c r="J11" s="35">
        <f>SUM(F11/E11)*100</f>
        <v>105.05494505494507</v>
      </c>
      <c r="K11" s="32">
        <v>1429</v>
      </c>
      <c r="L11" s="32">
        <v>1429</v>
      </c>
      <c r="M11" s="36">
        <v>492534.6</v>
      </c>
      <c r="N11" s="36">
        <v>562530.1</v>
      </c>
      <c r="O11" s="36">
        <v>479163.9</v>
      </c>
      <c r="P11" s="37">
        <f>SUM(O11-M11)</f>
        <v>-13370.699999999953</v>
      </c>
      <c r="Q11" s="37">
        <f>SUM(O11/M11)*100</f>
        <v>97.285327771896647</v>
      </c>
      <c r="R11" s="37">
        <f>SUM(O11-N11)</f>
        <v>-83366.199999999953</v>
      </c>
      <c r="S11" s="37">
        <f>SUM(O11/N11)*100</f>
        <v>85.180135249651528</v>
      </c>
      <c r="T11" s="38">
        <v>395541.6</v>
      </c>
      <c r="U11" s="38">
        <v>373459.8</v>
      </c>
    </row>
    <row r="12" spans="1:21" ht="31.5" x14ac:dyDescent="0.25">
      <c r="A12" s="39">
        <v>2</v>
      </c>
      <c r="B12" s="40" t="s">
        <v>7</v>
      </c>
      <c r="C12" s="40" t="s">
        <v>9</v>
      </c>
      <c r="D12" s="32">
        <v>1558</v>
      </c>
      <c r="E12" s="32">
        <v>1410</v>
      </c>
      <c r="F12" s="32">
        <v>1540</v>
      </c>
      <c r="G12" s="3">
        <f t="shared" ref="G12:G20" si="5">SUM(F12-D12)</f>
        <v>-18</v>
      </c>
      <c r="H12" s="4">
        <f t="shared" ref="H12:H20" si="6">SUM(F12/D12)*100</f>
        <v>98.844672657252886</v>
      </c>
      <c r="I12" s="5">
        <f t="shared" ref="I12:I20" si="7">SUM(F12-E12)</f>
        <v>130</v>
      </c>
      <c r="J12" s="5">
        <f t="shared" ref="J12:J20" si="8">SUM(F12/E12)*100</f>
        <v>109.21985815602837</v>
      </c>
      <c r="K12" s="32">
        <v>1535</v>
      </c>
      <c r="L12" s="32">
        <v>1535</v>
      </c>
      <c r="M12" s="41">
        <v>167445.79999999999</v>
      </c>
      <c r="N12" s="41">
        <v>178550.6</v>
      </c>
      <c r="O12" s="41">
        <v>189211.9</v>
      </c>
      <c r="P12" s="7">
        <f t="shared" ref="P12:P19" si="9">SUM(O12-M12)</f>
        <v>21766.100000000006</v>
      </c>
      <c r="Q12" s="7">
        <f t="shared" ref="Q12:Q19" si="10">SUM(O12/M12)*100</f>
        <v>112.99889277605052</v>
      </c>
      <c r="R12" s="7">
        <f t="shared" ref="R12:R19" si="11">SUM(O12-N12)</f>
        <v>10661.299999999988</v>
      </c>
      <c r="S12" s="7">
        <f t="shared" ref="S12:S19" si="12">SUM(O12/N12)*100</f>
        <v>105.97102446029305</v>
      </c>
      <c r="T12" s="42">
        <v>163338.6</v>
      </c>
      <c r="U12" s="38">
        <v>152262</v>
      </c>
    </row>
    <row r="13" spans="1:21" ht="31.5" x14ac:dyDescent="0.25">
      <c r="A13" s="39">
        <v>3</v>
      </c>
      <c r="B13" s="40" t="s">
        <v>12</v>
      </c>
      <c r="C13" s="40" t="s">
        <v>9</v>
      </c>
      <c r="D13" s="43">
        <v>1094</v>
      </c>
      <c r="E13" s="43">
        <v>1145</v>
      </c>
      <c r="F13" s="43">
        <v>1137</v>
      </c>
      <c r="G13" s="3">
        <f t="shared" si="5"/>
        <v>43</v>
      </c>
      <c r="H13" s="4">
        <f t="shared" si="6"/>
        <v>103.93053016453382</v>
      </c>
      <c r="I13" s="5">
        <f t="shared" si="7"/>
        <v>-8</v>
      </c>
      <c r="J13" s="5">
        <f t="shared" si="8"/>
        <v>99.301310043668124</v>
      </c>
      <c r="K13" s="43">
        <v>1131</v>
      </c>
      <c r="L13" s="43">
        <v>1131</v>
      </c>
      <c r="M13" s="42">
        <v>243408</v>
      </c>
      <c r="N13" s="42">
        <v>273781.3</v>
      </c>
      <c r="O13" s="42">
        <v>297213.8</v>
      </c>
      <c r="P13" s="7">
        <f t="shared" si="9"/>
        <v>53805.799999999988</v>
      </c>
      <c r="Q13" s="7">
        <f t="shared" si="10"/>
        <v>122.10518964043908</v>
      </c>
      <c r="R13" s="7">
        <f t="shared" si="11"/>
        <v>23432.5</v>
      </c>
      <c r="S13" s="7">
        <f t="shared" si="12"/>
        <v>108.55883875195273</v>
      </c>
      <c r="T13" s="42">
        <v>300536.3</v>
      </c>
      <c r="U13" s="38">
        <v>186470.39999999999</v>
      </c>
    </row>
    <row r="14" spans="1:21" ht="31.5" x14ac:dyDescent="0.25">
      <c r="A14" s="39">
        <v>4</v>
      </c>
      <c r="B14" s="40" t="s">
        <v>13</v>
      </c>
      <c r="C14" s="40" t="s">
        <v>9</v>
      </c>
      <c r="D14" s="43">
        <v>1392</v>
      </c>
      <c r="E14" s="43">
        <v>1339</v>
      </c>
      <c r="F14" s="43">
        <v>1358</v>
      </c>
      <c r="G14" s="3">
        <f t="shared" si="5"/>
        <v>-34</v>
      </c>
      <c r="H14" s="4">
        <f t="shared" si="6"/>
        <v>97.557471264367805</v>
      </c>
      <c r="I14" s="5">
        <f t="shared" si="7"/>
        <v>19</v>
      </c>
      <c r="J14" s="5">
        <f t="shared" si="8"/>
        <v>101.41896938013444</v>
      </c>
      <c r="K14" s="43">
        <v>1351</v>
      </c>
      <c r="L14" s="43">
        <v>1351</v>
      </c>
      <c r="M14" s="42">
        <v>307477.90000000002</v>
      </c>
      <c r="N14" s="42">
        <v>320168.59999999998</v>
      </c>
      <c r="O14" s="42">
        <v>354983.5</v>
      </c>
      <c r="P14" s="7">
        <f t="shared" si="9"/>
        <v>47505.599999999977</v>
      </c>
      <c r="Q14" s="7">
        <f t="shared" si="10"/>
        <v>115.45008600618125</v>
      </c>
      <c r="R14" s="7">
        <f t="shared" si="11"/>
        <v>34814.900000000023</v>
      </c>
      <c r="S14" s="7">
        <f t="shared" si="12"/>
        <v>110.8739270496857</v>
      </c>
      <c r="T14" s="42">
        <v>358996.1</v>
      </c>
      <c r="U14" s="38">
        <v>222742.2</v>
      </c>
    </row>
    <row r="15" spans="1:21" ht="31.5" x14ac:dyDescent="0.25">
      <c r="A15" s="39">
        <v>5</v>
      </c>
      <c r="B15" s="40" t="s">
        <v>14</v>
      </c>
      <c r="C15" s="40" t="s">
        <v>9</v>
      </c>
      <c r="D15" s="43">
        <v>280</v>
      </c>
      <c r="E15" s="43">
        <v>260</v>
      </c>
      <c r="F15" s="43">
        <v>240</v>
      </c>
      <c r="G15" s="3">
        <f t="shared" si="5"/>
        <v>-40</v>
      </c>
      <c r="H15" s="4">
        <f t="shared" si="6"/>
        <v>85.714285714285708</v>
      </c>
      <c r="I15" s="5">
        <f t="shared" si="7"/>
        <v>-20</v>
      </c>
      <c r="J15" s="5">
        <f t="shared" si="8"/>
        <v>92.307692307692307</v>
      </c>
      <c r="K15" s="43">
        <v>244</v>
      </c>
      <c r="L15" s="43">
        <v>244</v>
      </c>
      <c r="M15" s="42">
        <v>62734.400000000001</v>
      </c>
      <c r="N15" s="42">
        <v>62168.7</v>
      </c>
      <c r="O15" s="42">
        <v>62736.4</v>
      </c>
      <c r="P15" s="7">
        <f t="shared" si="9"/>
        <v>2</v>
      </c>
      <c r="Q15" s="7">
        <f t="shared" si="10"/>
        <v>100.00318804356144</v>
      </c>
      <c r="R15" s="7">
        <f t="shared" si="11"/>
        <v>567.70000000000437</v>
      </c>
      <c r="S15" s="7">
        <f t="shared" si="12"/>
        <v>100.91316048107811</v>
      </c>
      <c r="T15" s="42">
        <v>64837.2</v>
      </c>
      <c r="U15" s="38">
        <v>40228.800000000003</v>
      </c>
    </row>
    <row r="16" spans="1:21" ht="31.5" x14ac:dyDescent="0.25">
      <c r="A16" s="39">
        <v>6</v>
      </c>
      <c r="B16" s="40" t="s">
        <v>1</v>
      </c>
      <c r="C16" s="40" t="s">
        <v>44</v>
      </c>
      <c r="D16" s="43">
        <v>935</v>
      </c>
      <c r="E16" s="43">
        <v>0</v>
      </c>
      <c r="F16" s="43">
        <v>0</v>
      </c>
      <c r="G16" s="3">
        <f t="shared" si="5"/>
        <v>-935</v>
      </c>
      <c r="H16" s="4">
        <f t="shared" si="6"/>
        <v>0</v>
      </c>
      <c r="I16" s="5">
        <f t="shared" si="7"/>
        <v>0</v>
      </c>
      <c r="J16" s="5" t="e">
        <f t="shared" si="8"/>
        <v>#DIV/0!</v>
      </c>
      <c r="K16" s="43">
        <v>0</v>
      </c>
      <c r="L16" s="43">
        <v>0</v>
      </c>
      <c r="M16" s="42">
        <v>8752</v>
      </c>
      <c r="N16" s="42">
        <v>0</v>
      </c>
      <c r="O16" s="42">
        <v>0</v>
      </c>
      <c r="P16" s="7">
        <f t="shared" si="9"/>
        <v>-8752</v>
      </c>
      <c r="Q16" s="7">
        <f t="shared" si="10"/>
        <v>0</v>
      </c>
      <c r="R16" s="7">
        <f t="shared" si="11"/>
        <v>0</v>
      </c>
      <c r="S16" s="7" t="e">
        <f t="shared" si="12"/>
        <v>#DIV/0!</v>
      </c>
      <c r="T16" s="42">
        <v>0</v>
      </c>
      <c r="U16" s="38">
        <v>0</v>
      </c>
    </row>
    <row r="17" spans="1:24" ht="31.5" x14ac:dyDescent="0.25">
      <c r="A17" s="39">
        <v>7</v>
      </c>
      <c r="B17" s="40" t="s">
        <v>15</v>
      </c>
      <c r="C17" s="40" t="s">
        <v>9</v>
      </c>
      <c r="D17" s="43">
        <v>2114</v>
      </c>
      <c r="E17" s="43">
        <v>1673</v>
      </c>
      <c r="F17" s="43">
        <v>1439</v>
      </c>
      <c r="G17" s="3">
        <f t="shared" si="5"/>
        <v>-675</v>
      </c>
      <c r="H17" s="4">
        <f t="shared" si="6"/>
        <v>68.070009460737936</v>
      </c>
      <c r="I17" s="5">
        <f t="shared" si="7"/>
        <v>-234</v>
      </c>
      <c r="J17" s="5">
        <f t="shared" si="8"/>
        <v>86.013150029886432</v>
      </c>
      <c r="K17" s="44">
        <v>1455</v>
      </c>
      <c r="L17" s="44">
        <v>1455</v>
      </c>
      <c r="M17" s="42">
        <v>50922.5</v>
      </c>
      <c r="N17" s="42">
        <v>51276.2</v>
      </c>
      <c r="O17" s="42">
        <v>63810.6</v>
      </c>
      <c r="P17" s="7">
        <f t="shared" si="9"/>
        <v>12888.099999999999</v>
      </c>
      <c r="Q17" s="7">
        <f t="shared" si="10"/>
        <v>125.30924444008052</v>
      </c>
      <c r="R17" s="7">
        <f t="shared" si="11"/>
        <v>12534.400000000001</v>
      </c>
      <c r="S17" s="7">
        <f t="shared" si="12"/>
        <v>124.44486915957111</v>
      </c>
      <c r="T17" s="42">
        <v>55699.4</v>
      </c>
      <c r="U17" s="38">
        <v>43796.9</v>
      </c>
    </row>
    <row r="18" spans="1:24" ht="31.5" x14ac:dyDescent="0.25">
      <c r="A18" s="39">
        <v>8</v>
      </c>
      <c r="B18" s="40" t="s">
        <v>2</v>
      </c>
      <c r="C18" s="40" t="s">
        <v>9</v>
      </c>
      <c r="D18" s="43">
        <v>2172</v>
      </c>
      <c r="E18" s="43">
        <v>2217</v>
      </c>
      <c r="F18" s="43">
        <v>2149</v>
      </c>
      <c r="G18" s="3">
        <f t="shared" ref="G18" si="13">SUM(F18-D18)</f>
        <v>-23</v>
      </c>
      <c r="H18" s="4">
        <f t="shared" ref="H18" si="14">SUM(F18/D18)*100</f>
        <v>98.941068139963178</v>
      </c>
      <c r="I18" s="5">
        <f t="shared" ref="I18" si="15">SUM(F18-E18)</f>
        <v>-68</v>
      </c>
      <c r="J18" s="5">
        <f t="shared" ref="J18" si="16">SUM(F18/E18)*100</f>
        <v>96.932792061344159</v>
      </c>
      <c r="K18" s="43">
        <v>2159</v>
      </c>
      <c r="L18" s="43">
        <v>2159</v>
      </c>
      <c r="M18" s="42">
        <v>31648.9</v>
      </c>
      <c r="N18" s="42">
        <v>37387.599999999999</v>
      </c>
      <c r="O18" s="42">
        <v>42761</v>
      </c>
      <c r="P18" s="7">
        <f t="shared" ref="P18" si="17">SUM(O18-M18)</f>
        <v>11112.099999999999</v>
      </c>
      <c r="Q18" s="7">
        <f t="shared" ref="Q18" si="18">SUM(O18/M18)*100</f>
        <v>135.11054096666865</v>
      </c>
      <c r="R18" s="7">
        <f t="shared" ref="R18" si="19">SUM(O18-N18)</f>
        <v>5373.4000000000015</v>
      </c>
      <c r="S18" s="7">
        <f t="shared" ref="S18" si="20">SUM(O18/N18)*100</f>
        <v>114.37214477527309</v>
      </c>
      <c r="T18" s="42">
        <v>43627.3</v>
      </c>
      <c r="U18" s="38">
        <v>33040.9</v>
      </c>
    </row>
    <row r="19" spans="1:24" ht="31.5" x14ac:dyDescent="0.25">
      <c r="A19" s="39">
        <v>9</v>
      </c>
      <c r="B19" s="40" t="s">
        <v>68</v>
      </c>
      <c r="C19" s="40" t="s">
        <v>9</v>
      </c>
      <c r="D19" s="43">
        <v>58</v>
      </c>
      <c r="E19" s="43">
        <v>60</v>
      </c>
      <c r="F19" s="43">
        <v>60</v>
      </c>
      <c r="G19" s="3">
        <f t="shared" si="5"/>
        <v>2</v>
      </c>
      <c r="H19" s="4">
        <f t="shared" si="6"/>
        <v>103.44827586206897</v>
      </c>
      <c r="I19" s="5">
        <f t="shared" si="7"/>
        <v>0</v>
      </c>
      <c r="J19" s="5">
        <f t="shared" si="8"/>
        <v>100</v>
      </c>
      <c r="K19" s="43">
        <v>60</v>
      </c>
      <c r="L19" s="43">
        <v>60</v>
      </c>
      <c r="M19" s="42">
        <v>12830.1</v>
      </c>
      <c r="N19" s="42">
        <v>5981.7</v>
      </c>
      <c r="O19" s="42">
        <v>4279.5</v>
      </c>
      <c r="P19" s="7">
        <f t="shared" si="9"/>
        <v>-8550.6</v>
      </c>
      <c r="Q19" s="7">
        <f t="shared" si="10"/>
        <v>33.355157013585242</v>
      </c>
      <c r="R19" s="7">
        <f t="shared" si="11"/>
        <v>-1702.1999999999998</v>
      </c>
      <c r="S19" s="7">
        <f t="shared" si="12"/>
        <v>71.543206780681075</v>
      </c>
      <c r="T19" s="42">
        <v>2592.1</v>
      </c>
      <c r="U19" s="38">
        <v>1970</v>
      </c>
    </row>
    <row r="20" spans="1:24" ht="47.25" x14ac:dyDescent="0.25">
      <c r="A20" s="39">
        <v>10</v>
      </c>
      <c r="B20" s="40" t="s">
        <v>77</v>
      </c>
      <c r="C20" s="40" t="s">
        <v>78</v>
      </c>
      <c r="D20" s="43">
        <v>0</v>
      </c>
      <c r="E20" s="43">
        <v>8</v>
      </c>
      <c r="F20" s="43">
        <v>8</v>
      </c>
      <c r="G20" s="3">
        <f t="shared" si="5"/>
        <v>8</v>
      </c>
      <c r="H20" s="4" t="e">
        <f t="shared" si="6"/>
        <v>#DIV/0!</v>
      </c>
      <c r="I20" s="5">
        <f t="shared" si="7"/>
        <v>0</v>
      </c>
      <c r="J20" s="5">
        <f t="shared" si="8"/>
        <v>100</v>
      </c>
      <c r="K20" s="43">
        <v>8</v>
      </c>
      <c r="L20" s="43">
        <v>8</v>
      </c>
      <c r="M20" s="42">
        <v>0</v>
      </c>
      <c r="N20" s="42">
        <v>1696.8</v>
      </c>
      <c r="O20" s="42">
        <v>1759.5</v>
      </c>
      <c r="P20" s="37"/>
      <c r="Q20" s="37"/>
      <c r="R20" s="7">
        <f t="shared" ref="R20" si="21">SUM(O20-N20)</f>
        <v>62.700000000000045</v>
      </c>
      <c r="S20" s="7">
        <f t="shared" ref="S20" si="22">SUM(O20/N20)*100</f>
        <v>103.69519094766619</v>
      </c>
      <c r="T20" s="42">
        <v>1829.9</v>
      </c>
      <c r="U20" s="38">
        <v>1829.9</v>
      </c>
    </row>
    <row r="21" spans="1:24" s="50" customFormat="1" ht="35.25" customHeight="1" x14ac:dyDescent="0.25">
      <c r="A21" s="45" t="s">
        <v>52</v>
      </c>
      <c r="B21" s="46" t="s">
        <v>50</v>
      </c>
      <c r="C21" s="47"/>
      <c r="D21" s="48" t="s">
        <v>53</v>
      </c>
      <c r="E21" s="48" t="s">
        <v>53</v>
      </c>
      <c r="F21" s="48" t="s">
        <v>53</v>
      </c>
      <c r="G21" s="48" t="s">
        <v>53</v>
      </c>
      <c r="H21" s="22" t="s">
        <v>53</v>
      </c>
      <c r="I21" s="22" t="s">
        <v>53</v>
      </c>
      <c r="J21" s="22" t="s">
        <v>53</v>
      </c>
      <c r="K21" s="48" t="s">
        <v>53</v>
      </c>
      <c r="L21" s="48" t="s">
        <v>53</v>
      </c>
      <c r="M21" s="49">
        <f>SUM(M25:M47)</f>
        <v>329345.5</v>
      </c>
      <c r="N21" s="49">
        <f t="shared" ref="N21:O21" si="23">SUM(N25:N47)</f>
        <v>354160.4</v>
      </c>
      <c r="O21" s="49">
        <f t="shared" si="23"/>
        <v>359833.60000000003</v>
      </c>
      <c r="P21" s="25">
        <f>SUM(O21-M21)</f>
        <v>30488.100000000035</v>
      </c>
      <c r="Q21" s="25">
        <f>SUM(O21/M21)*100</f>
        <v>109.25717825201804</v>
      </c>
      <c r="R21" s="25">
        <f>SUM(O21-N21)</f>
        <v>5673.2000000000116</v>
      </c>
      <c r="S21" s="25">
        <f>SUM(O21/N21)*100</f>
        <v>101.60187304961255</v>
      </c>
      <c r="T21" s="49">
        <f t="shared" ref="T21:U21" si="24">SUM(T25:T47)</f>
        <v>303077.3</v>
      </c>
      <c r="U21" s="49">
        <f t="shared" si="24"/>
        <v>270221.90000000002</v>
      </c>
    </row>
    <row r="22" spans="1:24" ht="47.25" hidden="1" x14ac:dyDescent="0.25">
      <c r="A22" s="39">
        <v>1</v>
      </c>
      <c r="B22" s="40" t="s">
        <v>16</v>
      </c>
      <c r="C22" s="40" t="s">
        <v>18</v>
      </c>
      <c r="D22" s="43"/>
      <c r="E22" s="43">
        <v>65</v>
      </c>
      <c r="F22" s="43">
        <v>55</v>
      </c>
      <c r="G22" s="3">
        <f t="shared" ref="G22:G47" si="25">SUM(F22-D22)</f>
        <v>55</v>
      </c>
      <c r="H22" s="4">
        <v>0</v>
      </c>
      <c r="I22" s="5">
        <f t="shared" ref="I22:I47" si="26">SUM(F22-E22)</f>
        <v>-10</v>
      </c>
      <c r="J22" s="5">
        <f t="shared" ref="J22:J47" si="27">SUM(F22/E22)*100</f>
        <v>84.615384615384613</v>
      </c>
      <c r="K22" s="44">
        <v>55</v>
      </c>
      <c r="L22" s="44">
        <v>55</v>
      </c>
      <c r="M22" s="42"/>
      <c r="N22" s="42"/>
      <c r="O22" s="42"/>
      <c r="P22" s="7">
        <f t="shared" ref="P22:P47" si="28">SUM(O22-M22)</f>
        <v>0</v>
      </c>
      <c r="Q22" s="7">
        <v>0</v>
      </c>
      <c r="R22" s="7">
        <f t="shared" ref="R22:R47" si="29">SUM(O22-N22)</f>
        <v>0</v>
      </c>
      <c r="S22" s="7">
        <v>0</v>
      </c>
      <c r="T22" s="42"/>
      <c r="U22" s="42"/>
    </row>
    <row r="23" spans="1:24" s="52" customFormat="1" ht="31.5" hidden="1" x14ac:dyDescent="0.25">
      <c r="A23" s="39">
        <v>1</v>
      </c>
      <c r="B23" s="40" t="s">
        <v>16</v>
      </c>
      <c r="C23" s="40" t="s">
        <v>19</v>
      </c>
      <c r="D23" s="43">
        <v>0</v>
      </c>
      <c r="E23" s="43">
        <v>0</v>
      </c>
      <c r="F23" s="43">
        <v>0</v>
      </c>
      <c r="G23" s="3">
        <f t="shared" si="25"/>
        <v>0</v>
      </c>
      <c r="H23" s="4" t="e">
        <f t="shared" ref="H23" si="30">SUM(F23/D23)*100</f>
        <v>#DIV/0!</v>
      </c>
      <c r="I23" s="5">
        <f t="shared" si="26"/>
        <v>0</v>
      </c>
      <c r="J23" s="5" t="e">
        <f t="shared" si="27"/>
        <v>#DIV/0!</v>
      </c>
      <c r="K23" s="44">
        <v>0</v>
      </c>
      <c r="L23" s="44">
        <v>0</v>
      </c>
      <c r="M23" s="51">
        <v>27185.7</v>
      </c>
      <c r="N23" s="42">
        <v>0</v>
      </c>
      <c r="O23" s="42">
        <v>0</v>
      </c>
      <c r="P23" s="7">
        <f t="shared" si="28"/>
        <v>-27185.7</v>
      </c>
      <c r="Q23" s="7">
        <f t="shared" ref="Q23" si="31">SUM(O23/M23)*100</f>
        <v>0</v>
      </c>
      <c r="R23" s="7">
        <f t="shared" si="29"/>
        <v>0</v>
      </c>
      <c r="S23" s="7" t="e">
        <f t="shared" ref="S23" si="32">SUM(O23/N23)*100</f>
        <v>#DIV/0!</v>
      </c>
      <c r="T23" s="42">
        <v>0</v>
      </c>
      <c r="U23" s="42">
        <v>0</v>
      </c>
    </row>
    <row r="24" spans="1:24" ht="31.5" hidden="1" x14ac:dyDescent="0.25">
      <c r="A24" s="39">
        <v>2</v>
      </c>
      <c r="B24" s="40" t="s">
        <v>17</v>
      </c>
      <c r="C24" s="40" t="s">
        <v>20</v>
      </c>
      <c r="D24" s="43"/>
      <c r="E24" s="43">
        <v>190</v>
      </c>
      <c r="F24" s="43">
        <v>190</v>
      </c>
      <c r="G24" s="3">
        <f t="shared" si="25"/>
        <v>190</v>
      </c>
      <c r="H24" s="4">
        <v>0</v>
      </c>
      <c r="I24" s="5">
        <f t="shared" si="26"/>
        <v>0</v>
      </c>
      <c r="J24" s="5">
        <f t="shared" si="27"/>
        <v>100</v>
      </c>
      <c r="K24" s="44">
        <v>190</v>
      </c>
      <c r="L24" s="44">
        <v>190</v>
      </c>
      <c r="M24" s="51"/>
      <c r="N24" s="42"/>
      <c r="O24" s="42"/>
      <c r="P24" s="7">
        <f t="shared" si="28"/>
        <v>0</v>
      </c>
      <c r="Q24" s="7">
        <v>0</v>
      </c>
      <c r="R24" s="7">
        <f t="shared" si="29"/>
        <v>0</v>
      </c>
      <c r="S24" s="7">
        <v>0</v>
      </c>
      <c r="T24" s="42"/>
      <c r="U24" s="42"/>
    </row>
    <row r="25" spans="1:24" ht="47.25" x14ac:dyDescent="0.25">
      <c r="A25" s="39">
        <v>1</v>
      </c>
      <c r="B25" s="53" t="s">
        <v>17</v>
      </c>
      <c r="C25" s="53" t="s">
        <v>21</v>
      </c>
      <c r="D25" s="54">
        <v>64204</v>
      </c>
      <c r="E25" s="2">
        <v>43900</v>
      </c>
      <c r="F25" s="2">
        <v>48290</v>
      </c>
      <c r="G25" s="3">
        <f t="shared" si="25"/>
        <v>-15914</v>
      </c>
      <c r="H25" s="4">
        <f t="shared" ref="H25:H47" si="33">SUM(F25/D25)*100</f>
        <v>75.213382343779202</v>
      </c>
      <c r="I25" s="5">
        <f t="shared" si="26"/>
        <v>4390</v>
      </c>
      <c r="J25" s="5">
        <f t="shared" si="27"/>
        <v>110.00000000000001</v>
      </c>
      <c r="K25" s="8">
        <v>53119</v>
      </c>
      <c r="L25" s="8">
        <f>K25</f>
        <v>53119</v>
      </c>
      <c r="M25" s="42">
        <v>50570.5</v>
      </c>
      <c r="N25" s="6">
        <v>51564</v>
      </c>
      <c r="O25" s="6">
        <v>52340.4</v>
      </c>
      <c r="P25" s="7">
        <f t="shared" si="28"/>
        <v>1769.9000000000015</v>
      </c>
      <c r="Q25" s="7">
        <v>0</v>
      </c>
      <c r="R25" s="7">
        <f t="shared" si="29"/>
        <v>776.40000000000146</v>
      </c>
      <c r="S25" s="7">
        <f t="shared" ref="S25:S47" si="34">SUM(O25/N25)*100</f>
        <v>101.50570165231557</v>
      </c>
      <c r="T25" s="6">
        <v>44891.6</v>
      </c>
      <c r="U25" s="6">
        <v>39654.6</v>
      </c>
      <c r="V25" s="52"/>
      <c r="W25" s="52"/>
      <c r="X25" s="52"/>
    </row>
    <row r="26" spans="1:24" ht="47.25" x14ac:dyDescent="0.25">
      <c r="A26" s="39">
        <v>2</v>
      </c>
      <c r="B26" s="53" t="s">
        <v>22</v>
      </c>
      <c r="C26" s="53" t="s">
        <v>23</v>
      </c>
      <c r="D26" s="54">
        <v>23949</v>
      </c>
      <c r="E26" s="2">
        <v>20500</v>
      </c>
      <c r="F26" s="2">
        <v>20500</v>
      </c>
      <c r="G26" s="3">
        <f t="shared" si="25"/>
        <v>-3449</v>
      </c>
      <c r="H26" s="4">
        <f t="shared" si="33"/>
        <v>85.598563614347157</v>
      </c>
      <c r="I26" s="5">
        <f t="shared" si="26"/>
        <v>0</v>
      </c>
      <c r="J26" s="5">
        <f t="shared" si="27"/>
        <v>100</v>
      </c>
      <c r="K26" s="8">
        <v>20500</v>
      </c>
      <c r="L26" s="8">
        <f>K26</f>
        <v>20500</v>
      </c>
      <c r="M26" s="42">
        <v>19097.8</v>
      </c>
      <c r="N26" s="6">
        <v>24078.9</v>
      </c>
      <c r="O26" s="6">
        <v>22219.5</v>
      </c>
      <c r="P26" s="7">
        <f t="shared" si="28"/>
        <v>3121.7000000000007</v>
      </c>
      <c r="Q26" s="7">
        <f t="shared" ref="Q26:Q49" si="35">SUM(O26/M26)*100</f>
        <v>116.34586182701673</v>
      </c>
      <c r="R26" s="7">
        <f t="shared" si="29"/>
        <v>-1859.4000000000015</v>
      </c>
      <c r="S26" s="7">
        <f t="shared" si="34"/>
        <v>92.277886448301203</v>
      </c>
      <c r="T26" s="6">
        <v>17324.8</v>
      </c>
      <c r="U26" s="6">
        <v>15303.7</v>
      </c>
      <c r="V26" s="52"/>
      <c r="W26" s="55">
        <f>O26+O25+O41</f>
        <v>81063.199999999997</v>
      </c>
      <c r="X26" s="52"/>
    </row>
    <row r="27" spans="1:24" ht="51" hidden="1" customHeight="1" x14ac:dyDescent="0.25">
      <c r="A27" s="39"/>
      <c r="B27" s="53" t="s">
        <v>22</v>
      </c>
      <c r="C27" s="53" t="s">
        <v>24</v>
      </c>
      <c r="D27" s="54"/>
      <c r="E27" s="2"/>
      <c r="F27" s="2"/>
      <c r="G27" s="3">
        <f t="shared" si="25"/>
        <v>0</v>
      </c>
      <c r="H27" s="4" t="e">
        <f t="shared" si="33"/>
        <v>#DIV/0!</v>
      </c>
      <c r="I27" s="5">
        <f t="shared" si="26"/>
        <v>0</v>
      </c>
      <c r="J27" s="5" t="e">
        <f t="shared" si="27"/>
        <v>#DIV/0!</v>
      </c>
      <c r="K27" s="8"/>
      <c r="L27" s="8"/>
      <c r="M27" s="42"/>
      <c r="N27" s="6"/>
      <c r="O27" s="6"/>
      <c r="P27" s="7">
        <f t="shared" si="28"/>
        <v>0</v>
      </c>
      <c r="Q27" s="7">
        <v>0</v>
      </c>
      <c r="R27" s="7">
        <f t="shared" si="29"/>
        <v>0</v>
      </c>
      <c r="S27" s="7">
        <v>0</v>
      </c>
      <c r="T27" s="6"/>
      <c r="U27" s="6"/>
      <c r="V27" s="52"/>
      <c r="W27" s="56"/>
      <c r="X27" s="52"/>
    </row>
    <row r="28" spans="1:24" ht="31.5" x14ac:dyDescent="0.25">
      <c r="A28" s="39">
        <v>3</v>
      </c>
      <c r="B28" s="53" t="s">
        <v>25</v>
      </c>
      <c r="C28" s="53" t="s">
        <v>26</v>
      </c>
      <c r="D28" s="54">
        <v>101454</v>
      </c>
      <c r="E28" s="2">
        <v>109928</v>
      </c>
      <c r="F28" s="2">
        <v>112189</v>
      </c>
      <c r="G28" s="3">
        <f t="shared" si="25"/>
        <v>10735</v>
      </c>
      <c r="H28" s="4">
        <f t="shared" si="33"/>
        <v>110.58115007786779</v>
      </c>
      <c r="I28" s="5">
        <f t="shared" si="26"/>
        <v>2261</v>
      </c>
      <c r="J28" s="5">
        <f t="shared" si="27"/>
        <v>102.05680081507896</v>
      </c>
      <c r="K28" s="8">
        <v>114498</v>
      </c>
      <c r="L28" s="8">
        <f t="shared" ref="L28:L33" si="36">K28</f>
        <v>114498</v>
      </c>
      <c r="M28" s="42">
        <v>51304.9</v>
      </c>
      <c r="N28" s="6">
        <v>54546.400000000001</v>
      </c>
      <c r="O28" s="6">
        <v>53859</v>
      </c>
      <c r="P28" s="7">
        <f t="shared" si="28"/>
        <v>2554.0999999999985</v>
      </c>
      <c r="Q28" s="7">
        <f t="shared" si="35"/>
        <v>104.97827692871439</v>
      </c>
      <c r="R28" s="7">
        <f t="shared" si="29"/>
        <v>-687.40000000000146</v>
      </c>
      <c r="S28" s="7">
        <f t="shared" si="34"/>
        <v>98.739788510332488</v>
      </c>
      <c r="T28" s="6">
        <v>44297.7</v>
      </c>
      <c r="U28" s="6">
        <v>39023.300000000003</v>
      </c>
      <c r="V28" s="52"/>
      <c r="W28" s="56"/>
      <c r="X28" s="52"/>
    </row>
    <row r="29" spans="1:24" ht="31.5" x14ac:dyDescent="0.25">
      <c r="A29" s="39">
        <v>4</v>
      </c>
      <c r="B29" s="53" t="s">
        <v>27</v>
      </c>
      <c r="C29" s="53" t="s">
        <v>28</v>
      </c>
      <c r="D29" s="54">
        <v>2254</v>
      </c>
      <c r="E29" s="2">
        <v>2435</v>
      </c>
      <c r="F29" s="2">
        <v>2679</v>
      </c>
      <c r="G29" s="3">
        <f t="shared" si="25"/>
        <v>425</v>
      </c>
      <c r="H29" s="4">
        <f t="shared" si="33"/>
        <v>118.85536823425022</v>
      </c>
      <c r="I29" s="5">
        <f t="shared" si="26"/>
        <v>244</v>
      </c>
      <c r="J29" s="5">
        <f t="shared" si="27"/>
        <v>110.02053388090349</v>
      </c>
      <c r="K29" s="8">
        <v>2947</v>
      </c>
      <c r="L29" s="8">
        <f t="shared" si="36"/>
        <v>2947</v>
      </c>
      <c r="M29" s="42">
        <v>1073.5999999999999</v>
      </c>
      <c r="N29" s="6">
        <v>1208.2</v>
      </c>
      <c r="O29" s="6">
        <v>1286.0999999999999</v>
      </c>
      <c r="P29" s="7">
        <f t="shared" si="28"/>
        <v>212.5</v>
      </c>
      <c r="Q29" s="7">
        <f t="shared" si="35"/>
        <v>119.79321907600595</v>
      </c>
      <c r="R29" s="7">
        <f t="shared" si="29"/>
        <v>77.899999999999864</v>
      </c>
      <c r="S29" s="7">
        <f t="shared" si="34"/>
        <v>106.44760801191855</v>
      </c>
      <c r="T29" s="6">
        <v>1140.2</v>
      </c>
      <c r="U29" s="6">
        <v>1004.4</v>
      </c>
      <c r="V29" s="52"/>
      <c r="W29" s="55">
        <f>O28+O29+O30</f>
        <v>56820.6</v>
      </c>
      <c r="X29" s="52"/>
    </row>
    <row r="30" spans="1:24" ht="47.25" x14ac:dyDescent="0.25">
      <c r="A30" s="39">
        <v>5</v>
      </c>
      <c r="B30" s="53" t="s">
        <v>54</v>
      </c>
      <c r="C30" s="53" t="s">
        <v>28</v>
      </c>
      <c r="D30" s="54">
        <v>3489</v>
      </c>
      <c r="E30" s="2">
        <v>3489</v>
      </c>
      <c r="F30" s="2">
        <v>3490</v>
      </c>
      <c r="G30" s="3">
        <f t="shared" si="25"/>
        <v>1</v>
      </c>
      <c r="H30" s="4">
        <f t="shared" si="33"/>
        <v>100.0286615075953</v>
      </c>
      <c r="I30" s="5">
        <f t="shared" si="26"/>
        <v>1</v>
      </c>
      <c r="J30" s="5">
        <f t="shared" si="27"/>
        <v>100.0286615075953</v>
      </c>
      <c r="K30" s="8">
        <v>3491</v>
      </c>
      <c r="L30" s="8">
        <f t="shared" si="36"/>
        <v>3491</v>
      </c>
      <c r="M30" s="42">
        <v>1661.8</v>
      </c>
      <c r="N30" s="6">
        <v>1731.3</v>
      </c>
      <c r="O30" s="6">
        <v>1675.5</v>
      </c>
      <c r="P30" s="7">
        <f t="shared" si="28"/>
        <v>13.700000000000045</v>
      </c>
      <c r="Q30" s="7">
        <f t="shared" si="35"/>
        <v>100.82440726922614</v>
      </c>
      <c r="R30" s="7">
        <f t="shared" si="29"/>
        <v>-55.799999999999955</v>
      </c>
      <c r="S30" s="7">
        <f t="shared" si="34"/>
        <v>96.776988390227004</v>
      </c>
      <c r="T30" s="6">
        <v>1350.6</v>
      </c>
      <c r="U30" s="6">
        <v>1189.8</v>
      </c>
      <c r="V30" s="52"/>
      <c r="W30" s="56"/>
      <c r="X30" s="52"/>
    </row>
    <row r="31" spans="1:24" ht="31.5" x14ac:dyDescent="0.25">
      <c r="A31" s="39">
        <v>6</v>
      </c>
      <c r="B31" s="53" t="s">
        <v>29</v>
      </c>
      <c r="C31" s="53" t="s">
        <v>30</v>
      </c>
      <c r="D31" s="54">
        <v>9590</v>
      </c>
      <c r="E31" s="2">
        <v>14570</v>
      </c>
      <c r="F31" s="2">
        <v>14710</v>
      </c>
      <c r="G31" s="3">
        <f t="shared" si="25"/>
        <v>5120</v>
      </c>
      <c r="H31" s="4">
        <f t="shared" si="33"/>
        <v>153.38894681960375</v>
      </c>
      <c r="I31" s="5">
        <f t="shared" si="26"/>
        <v>140</v>
      </c>
      <c r="J31" s="5">
        <f t="shared" si="27"/>
        <v>100.96087851750171</v>
      </c>
      <c r="K31" s="2">
        <v>14840</v>
      </c>
      <c r="L31" s="2">
        <f t="shared" si="36"/>
        <v>14840</v>
      </c>
      <c r="M31" s="42">
        <v>14815.4</v>
      </c>
      <c r="N31" s="6">
        <v>14788.6</v>
      </c>
      <c r="O31" s="6">
        <v>16882.7</v>
      </c>
      <c r="P31" s="7">
        <f t="shared" si="28"/>
        <v>2067.3000000000011</v>
      </c>
      <c r="Q31" s="7">
        <f t="shared" si="35"/>
        <v>113.9537238279088</v>
      </c>
      <c r="R31" s="7">
        <f t="shared" si="29"/>
        <v>2094.1000000000004</v>
      </c>
      <c r="S31" s="7">
        <f t="shared" si="34"/>
        <v>114.16023152969179</v>
      </c>
      <c r="T31" s="6">
        <v>14072.6</v>
      </c>
      <c r="U31" s="6">
        <v>12562.1</v>
      </c>
      <c r="V31" s="52"/>
      <c r="W31" s="56"/>
      <c r="X31" s="52"/>
    </row>
    <row r="32" spans="1:24" ht="47.25" x14ac:dyDescent="0.25">
      <c r="A32" s="39">
        <v>7</v>
      </c>
      <c r="B32" s="53" t="s">
        <v>31</v>
      </c>
      <c r="C32" s="53" t="s">
        <v>32</v>
      </c>
      <c r="D32" s="54">
        <v>108</v>
      </c>
      <c r="E32" s="2">
        <v>108</v>
      </c>
      <c r="F32" s="2">
        <v>109</v>
      </c>
      <c r="G32" s="3">
        <f t="shared" si="25"/>
        <v>1</v>
      </c>
      <c r="H32" s="4">
        <f t="shared" si="33"/>
        <v>100.92592592592592</v>
      </c>
      <c r="I32" s="5">
        <f t="shared" si="26"/>
        <v>1</v>
      </c>
      <c r="J32" s="5">
        <f t="shared" si="27"/>
        <v>100.92592592592592</v>
      </c>
      <c r="K32" s="8">
        <v>110</v>
      </c>
      <c r="L32" s="8">
        <f t="shared" si="36"/>
        <v>110</v>
      </c>
      <c r="M32" s="42">
        <v>166.8</v>
      </c>
      <c r="N32" s="6">
        <v>109.6</v>
      </c>
      <c r="O32" s="6">
        <v>125.1</v>
      </c>
      <c r="P32" s="7">
        <f t="shared" si="28"/>
        <v>-41.700000000000017</v>
      </c>
      <c r="Q32" s="7">
        <f t="shared" si="35"/>
        <v>74.999999999999986</v>
      </c>
      <c r="R32" s="7">
        <f t="shared" si="29"/>
        <v>15.5</v>
      </c>
      <c r="S32" s="7">
        <f t="shared" si="34"/>
        <v>114.14233576642336</v>
      </c>
      <c r="T32" s="6">
        <v>104.3</v>
      </c>
      <c r="U32" s="6">
        <v>93.1</v>
      </c>
      <c r="V32" s="52"/>
      <c r="W32" s="55">
        <f>O33+O32+O31</f>
        <v>17046.8</v>
      </c>
      <c r="X32" s="52"/>
    </row>
    <row r="33" spans="1:24" ht="31.5" x14ac:dyDescent="0.25">
      <c r="A33" s="39">
        <v>8</v>
      </c>
      <c r="B33" s="53" t="s">
        <v>33</v>
      </c>
      <c r="C33" s="53" t="s">
        <v>34</v>
      </c>
      <c r="D33" s="54">
        <v>34</v>
      </c>
      <c r="E33" s="2">
        <f>28+6</f>
        <v>34</v>
      </c>
      <c r="F33" s="2">
        <v>34</v>
      </c>
      <c r="G33" s="3">
        <f t="shared" si="25"/>
        <v>0</v>
      </c>
      <c r="H33" s="4">
        <f t="shared" si="33"/>
        <v>100</v>
      </c>
      <c r="I33" s="5">
        <f t="shared" si="26"/>
        <v>0</v>
      </c>
      <c r="J33" s="5">
        <f t="shared" si="27"/>
        <v>100</v>
      </c>
      <c r="K33" s="2">
        <v>34</v>
      </c>
      <c r="L33" s="2">
        <f t="shared" si="36"/>
        <v>34</v>
      </c>
      <c r="M33" s="42">
        <v>52.5</v>
      </c>
      <c r="N33" s="6">
        <v>34.5</v>
      </c>
      <c r="O33" s="6">
        <v>39</v>
      </c>
      <c r="P33" s="7">
        <f t="shared" si="28"/>
        <v>-13.5</v>
      </c>
      <c r="Q33" s="7">
        <f t="shared" si="35"/>
        <v>74.285714285714292</v>
      </c>
      <c r="R33" s="7">
        <f t="shared" si="29"/>
        <v>4.5</v>
      </c>
      <c r="S33" s="7">
        <f t="shared" si="34"/>
        <v>113.04347826086956</v>
      </c>
      <c r="T33" s="6">
        <v>32.200000000000003</v>
      </c>
      <c r="U33" s="6">
        <v>28.8</v>
      </c>
      <c r="V33" s="52"/>
      <c r="W33" s="57"/>
      <c r="X33" s="52"/>
    </row>
    <row r="34" spans="1:24" ht="31.5" x14ac:dyDescent="0.25">
      <c r="A34" s="39">
        <v>9</v>
      </c>
      <c r="B34" s="53" t="s">
        <v>35</v>
      </c>
      <c r="C34" s="53" t="s">
        <v>36</v>
      </c>
      <c r="D34" s="54">
        <v>176</v>
      </c>
      <c r="E34" s="2">
        <v>173</v>
      </c>
      <c r="F34" s="2">
        <v>186</v>
      </c>
      <c r="G34" s="3">
        <f t="shared" si="25"/>
        <v>10</v>
      </c>
      <c r="H34" s="4">
        <f t="shared" si="33"/>
        <v>105.68181818181819</v>
      </c>
      <c r="I34" s="5">
        <f t="shared" si="26"/>
        <v>13</v>
      </c>
      <c r="J34" s="5">
        <f t="shared" si="27"/>
        <v>107.51445086705202</v>
      </c>
      <c r="K34" s="8">
        <v>186</v>
      </c>
      <c r="L34" s="8">
        <v>186</v>
      </c>
      <c r="M34" s="42">
        <v>56102.7</v>
      </c>
      <c r="N34" s="6">
        <v>56848</v>
      </c>
      <c r="O34" s="6">
        <v>60119.3</v>
      </c>
      <c r="P34" s="7">
        <f t="shared" si="28"/>
        <v>4016.6000000000058</v>
      </c>
      <c r="Q34" s="7">
        <f t="shared" si="35"/>
        <v>107.15937022638839</v>
      </c>
      <c r="R34" s="7">
        <f t="shared" si="29"/>
        <v>3271.3000000000029</v>
      </c>
      <c r="S34" s="7">
        <f t="shared" si="34"/>
        <v>105.75446805516466</v>
      </c>
      <c r="T34" s="6">
        <v>48391.5</v>
      </c>
      <c r="U34" s="6">
        <v>40912.199999999997</v>
      </c>
      <c r="V34" s="52"/>
      <c r="W34" s="57"/>
      <c r="X34" s="52"/>
    </row>
    <row r="35" spans="1:24" ht="31.5" x14ac:dyDescent="0.25">
      <c r="A35" s="39">
        <v>10</v>
      </c>
      <c r="B35" s="53" t="s">
        <v>37</v>
      </c>
      <c r="C35" s="53" t="s">
        <v>36</v>
      </c>
      <c r="D35" s="54">
        <v>35</v>
      </c>
      <c r="E35" s="2">
        <v>35</v>
      </c>
      <c r="F35" s="2">
        <v>40</v>
      </c>
      <c r="G35" s="3">
        <f t="shared" si="25"/>
        <v>5</v>
      </c>
      <c r="H35" s="4">
        <f t="shared" si="33"/>
        <v>114.28571428571428</v>
      </c>
      <c r="I35" s="5">
        <f t="shared" si="26"/>
        <v>5</v>
      </c>
      <c r="J35" s="5">
        <f t="shared" si="27"/>
        <v>114.28571428571428</v>
      </c>
      <c r="K35" s="8">
        <v>40</v>
      </c>
      <c r="L35" s="8">
        <f>K35</f>
        <v>40</v>
      </c>
      <c r="M35" s="42">
        <v>11037</v>
      </c>
      <c r="N35" s="6">
        <v>11410.2</v>
      </c>
      <c r="O35" s="6">
        <v>12586.5</v>
      </c>
      <c r="P35" s="7">
        <f t="shared" si="28"/>
        <v>1549.5</v>
      </c>
      <c r="Q35" s="7">
        <f t="shared" si="35"/>
        <v>114.0391410709432</v>
      </c>
      <c r="R35" s="7">
        <f t="shared" si="29"/>
        <v>1176.2999999999993</v>
      </c>
      <c r="S35" s="7">
        <f t="shared" si="34"/>
        <v>110.30919703423253</v>
      </c>
      <c r="T35" s="6">
        <v>10164.5</v>
      </c>
      <c r="U35" s="6">
        <v>8604.4</v>
      </c>
      <c r="V35" s="52"/>
      <c r="W35" s="58">
        <f>O35+O34</f>
        <v>72705.8</v>
      </c>
      <c r="X35" s="52"/>
    </row>
    <row r="36" spans="1:24" ht="31.5" hidden="1" x14ac:dyDescent="0.25">
      <c r="A36" s="39">
        <v>11</v>
      </c>
      <c r="B36" s="53" t="s">
        <v>38</v>
      </c>
      <c r="C36" s="53" t="s">
        <v>36</v>
      </c>
      <c r="D36" s="54"/>
      <c r="E36" s="2"/>
      <c r="F36" s="2"/>
      <c r="G36" s="3">
        <f t="shared" si="25"/>
        <v>0</v>
      </c>
      <c r="H36" s="4" t="e">
        <f t="shared" si="33"/>
        <v>#DIV/0!</v>
      </c>
      <c r="I36" s="5">
        <f t="shared" si="26"/>
        <v>0</v>
      </c>
      <c r="J36" s="5" t="e">
        <f t="shared" si="27"/>
        <v>#DIV/0!</v>
      </c>
      <c r="K36" s="8"/>
      <c r="L36" s="8"/>
      <c r="M36" s="42"/>
      <c r="N36" s="6"/>
      <c r="O36" s="6"/>
      <c r="P36" s="7">
        <f t="shared" si="28"/>
        <v>0</v>
      </c>
      <c r="Q36" s="7" t="e">
        <f t="shared" si="35"/>
        <v>#DIV/0!</v>
      </c>
      <c r="R36" s="7">
        <f t="shared" si="29"/>
        <v>0</v>
      </c>
      <c r="S36" s="7" t="e">
        <f t="shared" si="34"/>
        <v>#DIV/0!</v>
      </c>
      <c r="T36" s="6"/>
      <c r="U36" s="6"/>
      <c r="V36" s="52"/>
      <c r="W36" s="57"/>
      <c r="X36" s="52"/>
    </row>
    <row r="37" spans="1:24" ht="39" customHeight="1" x14ac:dyDescent="0.25">
      <c r="A37" s="39">
        <v>11</v>
      </c>
      <c r="B37" s="53" t="s">
        <v>59</v>
      </c>
      <c r="C37" s="53" t="s">
        <v>40</v>
      </c>
      <c r="D37" s="54">
        <v>28</v>
      </c>
      <c r="E37" s="2">
        <v>33</v>
      </c>
      <c r="F37" s="2">
        <v>33</v>
      </c>
      <c r="G37" s="3">
        <f t="shared" si="25"/>
        <v>5</v>
      </c>
      <c r="H37" s="4">
        <f t="shared" si="33"/>
        <v>117.85714285714286</v>
      </c>
      <c r="I37" s="5">
        <f t="shared" si="26"/>
        <v>0</v>
      </c>
      <c r="J37" s="5">
        <f t="shared" si="27"/>
        <v>100</v>
      </c>
      <c r="K37" s="8">
        <v>33</v>
      </c>
      <c r="L37" s="8">
        <v>33</v>
      </c>
      <c r="M37" s="42">
        <v>1190.7</v>
      </c>
      <c r="N37" s="6">
        <v>1500.5</v>
      </c>
      <c r="O37" s="6">
        <v>1605</v>
      </c>
      <c r="P37" s="7">
        <f t="shared" si="28"/>
        <v>414.29999999999995</v>
      </c>
      <c r="Q37" s="7">
        <f t="shared" si="35"/>
        <v>134.79465860418242</v>
      </c>
      <c r="R37" s="7">
        <f t="shared" si="29"/>
        <v>104.5</v>
      </c>
      <c r="S37" s="7">
        <f t="shared" si="34"/>
        <v>106.96434521826058</v>
      </c>
      <c r="T37" s="6">
        <v>1327.3</v>
      </c>
      <c r="U37" s="6">
        <v>1173</v>
      </c>
      <c r="V37" s="52"/>
      <c r="W37" s="57"/>
      <c r="X37" s="52"/>
    </row>
    <row r="38" spans="1:24" ht="39" customHeight="1" x14ac:dyDescent="0.25">
      <c r="A38" s="39">
        <v>12</v>
      </c>
      <c r="B38" s="53" t="s">
        <v>39</v>
      </c>
      <c r="C38" s="53" t="s">
        <v>40</v>
      </c>
      <c r="D38" s="54">
        <v>596</v>
      </c>
      <c r="E38" s="2">
        <v>494</v>
      </c>
      <c r="F38" s="2">
        <v>502</v>
      </c>
      <c r="G38" s="3">
        <f t="shared" si="25"/>
        <v>-94</v>
      </c>
      <c r="H38" s="4">
        <f t="shared" si="33"/>
        <v>84.228187919463082</v>
      </c>
      <c r="I38" s="5">
        <f t="shared" si="26"/>
        <v>8</v>
      </c>
      <c r="J38" s="5">
        <f t="shared" si="27"/>
        <v>101.61943319838056</v>
      </c>
      <c r="K38" s="8">
        <v>502</v>
      </c>
      <c r="L38" s="8">
        <v>502</v>
      </c>
      <c r="M38" s="42">
        <v>25345.7</v>
      </c>
      <c r="N38" s="6">
        <v>22461.7</v>
      </c>
      <c r="O38" s="6">
        <v>24414.400000000001</v>
      </c>
      <c r="P38" s="7">
        <f t="shared" si="28"/>
        <v>-931.29999999999927</v>
      </c>
      <c r="Q38" s="7">
        <f t="shared" si="35"/>
        <v>96.325609472218161</v>
      </c>
      <c r="R38" s="7">
        <f t="shared" si="29"/>
        <v>1952.7000000000007</v>
      </c>
      <c r="S38" s="7">
        <f t="shared" si="34"/>
        <v>108.6934648757663</v>
      </c>
      <c r="T38" s="6">
        <v>20190.900000000001</v>
      </c>
      <c r="U38" s="6">
        <v>17843.5</v>
      </c>
      <c r="V38" s="52"/>
      <c r="W38" s="58">
        <f>O42+O39+O38+O37</f>
        <v>92259.5</v>
      </c>
      <c r="X38" s="52"/>
    </row>
    <row r="39" spans="1:24" ht="126" x14ac:dyDescent="0.25">
      <c r="A39" s="39">
        <v>13</v>
      </c>
      <c r="B39" s="53" t="s">
        <v>60</v>
      </c>
      <c r="C39" s="53" t="s">
        <v>40</v>
      </c>
      <c r="D39" s="54">
        <v>162</v>
      </c>
      <c r="E39" s="2">
        <v>208</v>
      </c>
      <c r="F39" s="2">
        <v>162</v>
      </c>
      <c r="G39" s="3">
        <f t="shared" si="25"/>
        <v>0</v>
      </c>
      <c r="H39" s="4">
        <f t="shared" si="33"/>
        <v>100</v>
      </c>
      <c r="I39" s="5">
        <f t="shared" si="26"/>
        <v>-46</v>
      </c>
      <c r="J39" s="5">
        <f t="shared" si="27"/>
        <v>77.884615384615387</v>
      </c>
      <c r="K39" s="8">
        <v>162</v>
      </c>
      <c r="L39" s="8">
        <v>162</v>
      </c>
      <c r="M39" s="42">
        <v>6889.3</v>
      </c>
      <c r="N39" s="6">
        <v>9457.6</v>
      </c>
      <c r="O39" s="6">
        <v>7878.8</v>
      </c>
      <c r="P39" s="7">
        <f t="shared" si="28"/>
        <v>989.5</v>
      </c>
      <c r="Q39" s="7">
        <f t="shared" si="35"/>
        <v>114.36285253944523</v>
      </c>
      <c r="R39" s="7">
        <f t="shared" si="29"/>
        <v>-1578.8000000000002</v>
      </c>
      <c r="S39" s="7">
        <f t="shared" si="34"/>
        <v>83.306547115547275</v>
      </c>
      <c r="T39" s="6">
        <v>6515.7</v>
      </c>
      <c r="U39" s="6">
        <v>5758.3</v>
      </c>
      <c r="V39" s="52"/>
      <c r="W39" s="52"/>
      <c r="X39" s="52"/>
    </row>
    <row r="40" spans="1:24" ht="33" hidden="1" customHeight="1" x14ac:dyDescent="0.25">
      <c r="A40" s="39">
        <v>16</v>
      </c>
      <c r="B40" s="53" t="s">
        <v>57</v>
      </c>
      <c r="C40" s="53" t="s">
        <v>36</v>
      </c>
      <c r="D40" s="54"/>
      <c r="E40" s="2"/>
      <c r="F40" s="2"/>
      <c r="G40" s="3">
        <f t="shared" si="25"/>
        <v>0</v>
      </c>
      <c r="H40" s="4" t="e">
        <f t="shared" si="33"/>
        <v>#DIV/0!</v>
      </c>
      <c r="I40" s="5">
        <f t="shared" si="26"/>
        <v>0</v>
      </c>
      <c r="J40" s="5" t="e">
        <f t="shared" si="27"/>
        <v>#DIV/0!</v>
      </c>
      <c r="K40" s="8"/>
      <c r="L40" s="8"/>
      <c r="M40" s="42"/>
      <c r="N40" s="6"/>
      <c r="O40" s="6"/>
      <c r="P40" s="7">
        <f t="shared" si="28"/>
        <v>0</v>
      </c>
      <c r="Q40" s="7" t="e">
        <f t="shared" si="35"/>
        <v>#DIV/0!</v>
      </c>
      <c r="R40" s="7">
        <f t="shared" si="29"/>
        <v>0</v>
      </c>
      <c r="S40" s="7" t="e">
        <f t="shared" si="34"/>
        <v>#DIV/0!</v>
      </c>
      <c r="T40" s="6"/>
      <c r="U40" s="6"/>
      <c r="V40" s="52"/>
      <c r="W40" s="52"/>
      <c r="X40" s="52"/>
    </row>
    <row r="41" spans="1:24" ht="15.75" x14ac:dyDescent="0.25">
      <c r="A41" s="39">
        <v>14</v>
      </c>
      <c r="B41" s="53" t="s">
        <v>58</v>
      </c>
      <c r="C41" s="53" t="s">
        <v>19</v>
      </c>
      <c r="D41" s="54">
        <v>6383</v>
      </c>
      <c r="E41" s="2">
        <v>6000</v>
      </c>
      <c r="F41" s="2">
        <v>6000</v>
      </c>
      <c r="G41" s="3">
        <f t="shared" si="25"/>
        <v>-383</v>
      </c>
      <c r="H41" s="4">
        <f t="shared" si="33"/>
        <v>93.999686667711117</v>
      </c>
      <c r="I41" s="5">
        <f t="shared" si="26"/>
        <v>0</v>
      </c>
      <c r="J41" s="5">
        <f t="shared" si="27"/>
        <v>100</v>
      </c>
      <c r="K41" s="8">
        <v>6000</v>
      </c>
      <c r="L41" s="8">
        <f>K41</f>
        <v>6000</v>
      </c>
      <c r="M41" s="42">
        <v>4987.8999999999996</v>
      </c>
      <c r="N41" s="6">
        <v>7047.5</v>
      </c>
      <c r="O41" s="6">
        <v>6503.3</v>
      </c>
      <c r="P41" s="7">
        <f t="shared" si="28"/>
        <v>1515.4000000000005</v>
      </c>
      <c r="Q41" s="7">
        <f t="shared" si="35"/>
        <v>130.381523286353</v>
      </c>
      <c r="R41" s="7">
        <f t="shared" si="29"/>
        <v>-544.19999999999982</v>
      </c>
      <c r="S41" s="7">
        <f t="shared" si="34"/>
        <v>92.278112805959566</v>
      </c>
      <c r="T41" s="6">
        <v>5070.7</v>
      </c>
      <c r="U41" s="6">
        <v>4479.2</v>
      </c>
      <c r="V41" s="52"/>
      <c r="W41" s="52"/>
      <c r="X41" s="52"/>
    </row>
    <row r="42" spans="1:24" ht="31.5" x14ac:dyDescent="0.25">
      <c r="A42" s="39">
        <v>15</v>
      </c>
      <c r="B42" s="53" t="s">
        <v>41</v>
      </c>
      <c r="C42" s="53" t="s">
        <v>30</v>
      </c>
      <c r="D42" s="54">
        <v>1167</v>
      </c>
      <c r="E42" s="2">
        <v>1167</v>
      </c>
      <c r="F42" s="2">
        <v>1200</v>
      </c>
      <c r="G42" s="3">
        <f t="shared" si="25"/>
        <v>33</v>
      </c>
      <c r="H42" s="4">
        <f t="shared" si="33"/>
        <v>102.82776349614396</v>
      </c>
      <c r="I42" s="5">
        <f t="shared" si="26"/>
        <v>33</v>
      </c>
      <c r="J42" s="5">
        <f t="shared" si="27"/>
        <v>102.82776349614396</v>
      </c>
      <c r="K42" s="8">
        <v>1200</v>
      </c>
      <c r="L42" s="8">
        <f>K42</f>
        <v>1200</v>
      </c>
      <c r="M42" s="42">
        <v>49628.2</v>
      </c>
      <c r="N42" s="6">
        <v>53062.400000000001</v>
      </c>
      <c r="O42" s="6">
        <v>58361.3</v>
      </c>
      <c r="P42" s="7">
        <f t="shared" si="28"/>
        <v>8733.1000000000058</v>
      </c>
      <c r="Q42" s="7">
        <f t="shared" si="35"/>
        <v>117.59705167626471</v>
      </c>
      <c r="R42" s="7">
        <f t="shared" si="29"/>
        <v>5298.9000000000015</v>
      </c>
      <c r="S42" s="7">
        <f t="shared" si="34"/>
        <v>109.98616722952599</v>
      </c>
      <c r="T42" s="6">
        <v>48265</v>
      </c>
      <c r="U42" s="6">
        <v>42653.8</v>
      </c>
      <c r="V42" s="52"/>
      <c r="W42" s="52"/>
      <c r="X42" s="52"/>
    </row>
    <row r="43" spans="1:24" ht="31.5" hidden="1" x14ac:dyDescent="0.25">
      <c r="A43" s="39">
        <v>17</v>
      </c>
      <c r="B43" s="53" t="s">
        <v>1</v>
      </c>
      <c r="C43" s="53" t="s">
        <v>44</v>
      </c>
      <c r="D43" s="54"/>
      <c r="E43" s="2"/>
      <c r="F43" s="2"/>
      <c r="G43" s="3">
        <f t="shared" si="25"/>
        <v>0</v>
      </c>
      <c r="H43" s="4" t="e">
        <f t="shared" si="33"/>
        <v>#DIV/0!</v>
      </c>
      <c r="I43" s="5">
        <f t="shared" si="26"/>
        <v>0</v>
      </c>
      <c r="J43" s="5" t="e">
        <f t="shared" si="27"/>
        <v>#DIV/0!</v>
      </c>
      <c r="K43" s="8"/>
      <c r="L43" s="8"/>
      <c r="M43" s="42"/>
      <c r="N43" s="6"/>
      <c r="O43" s="6"/>
      <c r="P43" s="7">
        <f t="shared" si="28"/>
        <v>0</v>
      </c>
      <c r="Q43" s="7" t="e">
        <f t="shared" si="35"/>
        <v>#DIV/0!</v>
      </c>
      <c r="R43" s="7">
        <f t="shared" si="29"/>
        <v>0</v>
      </c>
      <c r="S43" s="7" t="e">
        <f t="shared" si="34"/>
        <v>#DIV/0!</v>
      </c>
      <c r="T43" s="6"/>
      <c r="U43" s="6"/>
      <c r="V43" s="52"/>
      <c r="W43" s="52"/>
      <c r="X43" s="52"/>
    </row>
    <row r="44" spans="1:24" ht="31.5" x14ac:dyDescent="0.25">
      <c r="A44" s="74">
        <v>16</v>
      </c>
      <c r="B44" s="76" t="s">
        <v>41</v>
      </c>
      <c r="C44" s="53" t="s">
        <v>36</v>
      </c>
      <c r="D44" s="54">
        <v>97278</v>
      </c>
      <c r="E44" s="2">
        <v>116402</v>
      </c>
      <c r="F44" s="2">
        <v>101509</v>
      </c>
      <c r="G44" s="3">
        <f t="shared" si="25"/>
        <v>4231</v>
      </c>
      <c r="H44" s="4">
        <f t="shared" si="33"/>
        <v>104.34939040687514</v>
      </c>
      <c r="I44" s="5">
        <f t="shared" si="26"/>
        <v>-14893</v>
      </c>
      <c r="J44" s="5">
        <f t="shared" si="27"/>
        <v>87.205546296455381</v>
      </c>
      <c r="K44" s="2">
        <v>101509</v>
      </c>
      <c r="L44" s="2">
        <f>K44</f>
        <v>101509</v>
      </c>
      <c r="M44" s="42">
        <v>30448</v>
      </c>
      <c r="N44" s="6">
        <v>36433.800000000003</v>
      </c>
      <c r="O44" s="6">
        <v>35020.800000000003</v>
      </c>
      <c r="P44" s="7">
        <f t="shared" si="28"/>
        <v>4572.8000000000029</v>
      </c>
      <c r="Q44" s="7">
        <f t="shared" si="35"/>
        <v>115.01839201261168</v>
      </c>
      <c r="R44" s="7">
        <f t="shared" si="29"/>
        <v>-1413</v>
      </c>
      <c r="S44" s="7">
        <f t="shared" si="34"/>
        <v>96.121733115952765</v>
      </c>
      <c r="T44" s="6">
        <v>35020.800000000003</v>
      </c>
      <c r="U44" s="6">
        <v>35020.800000000003</v>
      </c>
      <c r="V44" s="52"/>
      <c r="W44" s="52"/>
      <c r="X44" s="52"/>
    </row>
    <row r="45" spans="1:24" ht="15.75" x14ac:dyDescent="0.25">
      <c r="A45" s="75"/>
      <c r="B45" s="77"/>
      <c r="C45" s="53" t="s">
        <v>46</v>
      </c>
      <c r="D45" s="54">
        <v>600000</v>
      </c>
      <c r="E45" s="2">
        <v>600000</v>
      </c>
      <c r="F45" s="2">
        <v>500000</v>
      </c>
      <c r="G45" s="3">
        <f t="shared" si="25"/>
        <v>-100000</v>
      </c>
      <c r="H45" s="4">
        <f t="shared" si="33"/>
        <v>83.333333333333343</v>
      </c>
      <c r="I45" s="5">
        <f t="shared" si="26"/>
        <v>-100000</v>
      </c>
      <c r="J45" s="5">
        <f t="shared" si="27"/>
        <v>83.333333333333343</v>
      </c>
      <c r="K45" s="8">
        <v>500000</v>
      </c>
      <c r="L45" s="8">
        <f>K45</f>
        <v>500000</v>
      </c>
      <c r="M45" s="42">
        <v>1560</v>
      </c>
      <c r="N45" s="6">
        <v>1560</v>
      </c>
      <c r="O45" s="6">
        <v>1396.5</v>
      </c>
      <c r="P45" s="7">
        <f t="shared" si="28"/>
        <v>-163.5</v>
      </c>
      <c r="Q45" s="7">
        <f t="shared" si="35"/>
        <v>89.519230769230774</v>
      </c>
      <c r="R45" s="7">
        <f t="shared" si="29"/>
        <v>-163.5</v>
      </c>
      <c r="S45" s="7">
        <f t="shared" si="34"/>
        <v>89.519230769230774</v>
      </c>
      <c r="T45" s="6">
        <v>1396.5</v>
      </c>
      <c r="U45" s="6">
        <v>1396.5</v>
      </c>
      <c r="V45" s="52"/>
      <c r="W45" s="52"/>
      <c r="X45" s="52"/>
    </row>
    <row r="46" spans="1:24" ht="31.5" x14ac:dyDescent="0.25">
      <c r="A46" s="30">
        <v>17</v>
      </c>
      <c r="B46" s="59" t="s">
        <v>61</v>
      </c>
      <c r="C46" s="53" t="s">
        <v>62</v>
      </c>
      <c r="D46" s="54">
        <v>84</v>
      </c>
      <c r="E46" s="2">
        <v>84</v>
      </c>
      <c r="F46" s="2">
        <v>84</v>
      </c>
      <c r="G46" s="3">
        <f t="shared" si="25"/>
        <v>0</v>
      </c>
      <c r="H46" s="4">
        <f t="shared" si="33"/>
        <v>100</v>
      </c>
      <c r="I46" s="5">
        <f t="shared" si="26"/>
        <v>0</v>
      </c>
      <c r="J46" s="5">
        <f t="shared" si="27"/>
        <v>100</v>
      </c>
      <c r="K46" s="8">
        <v>84</v>
      </c>
      <c r="L46" s="8">
        <v>84</v>
      </c>
      <c r="M46" s="6">
        <v>944.3</v>
      </c>
      <c r="N46" s="6">
        <v>944.3</v>
      </c>
      <c r="O46" s="6">
        <v>1010.4</v>
      </c>
      <c r="P46" s="7">
        <f t="shared" si="28"/>
        <v>66.100000000000023</v>
      </c>
      <c r="Q46" s="7">
        <f t="shared" si="35"/>
        <v>106.99989410145081</v>
      </c>
      <c r="R46" s="7">
        <f t="shared" si="29"/>
        <v>66.100000000000023</v>
      </c>
      <c r="S46" s="7">
        <f t="shared" si="34"/>
        <v>106.99989410145081</v>
      </c>
      <c r="T46" s="6">
        <v>1010.4</v>
      </c>
      <c r="U46" s="6">
        <v>1010.4</v>
      </c>
      <c r="V46" s="52"/>
      <c r="W46" s="52"/>
      <c r="X46" s="52"/>
    </row>
    <row r="47" spans="1:24" ht="47.25" x14ac:dyDescent="0.25">
      <c r="A47" s="39">
        <v>18</v>
      </c>
      <c r="B47" s="53" t="s">
        <v>42</v>
      </c>
      <c r="C47" s="53" t="s">
        <v>43</v>
      </c>
      <c r="D47" s="54">
        <v>30</v>
      </c>
      <c r="E47" s="2">
        <v>30</v>
      </c>
      <c r="F47" s="2">
        <v>30</v>
      </c>
      <c r="G47" s="3">
        <f t="shared" si="25"/>
        <v>0</v>
      </c>
      <c r="H47" s="4">
        <f t="shared" si="33"/>
        <v>100</v>
      </c>
      <c r="I47" s="5">
        <f t="shared" si="26"/>
        <v>0</v>
      </c>
      <c r="J47" s="5">
        <f t="shared" si="27"/>
        <v>100</v>
      </c>
      <c r="K47" s="8">
        <v>30</v>
      </c>
      <c r="L47" s="8">
        <v>30</v>
      </c>
      <c r="M47" s="6">
        <v>2468.4</v>
      </c>
      <c r="N47" s="6">
        <v>5372.9</v>
      </c>
      <c r="O47" s="6">
        <v>2510</v>
      </c>
      <c r="P47" s="7">
        <f t="shared" si="28"/>
        <v>41.599999999999909</v>
      </c>
      <c r="Q47" s="7">
        <f t="shared" si="35"/>
        <v>101.68530222006157</v>
      </c>
      <c r="R47" s="7">
        <f t="shared" si="29"/>
        <v>-2862.8999999999996</v>
      </c>
      <c r="S47" s="7">
        <f t="shared" si="34"/>
        <v>46.715926222338034</v>
      </c>
      <c r="T47" s="6">
        <v>2510</v>
      </c>
      <c r="U47" s="6">
        <v>2510</v>
      </c>
      <c r="V47" s="52"/>
      <c r="W47" s="52"/>
      <c r="X47" s="52"/>
    </row>
    <row r="48" spans="1:24" ht="31.5" x14ac:dyDescent="0.25">
      <c r="A48" s="60" t="s">
        <v>63</v>
      </c>
      <c r="B48" s="61" t="s">
        <v>64</v>
      </c>
      <c r="C48" s="53"/>
      <c r="D48" s="54" t="s">
        <v>53</v>
      </c>
      <c r="E48" s="54" t="s">
        <v>53</v>
      </c>
      <c r="F48" s="54" t="s">
        <v>53</v>
      </c>
      <c r="G48" s="48" t="s">
        <v>53</v>
      </c>
      <c r="H48" s="22" t="s">
        <v>53</v>
      </c>
      <c r="I48" s="22" t="s">
        <v>53</v>
      </c>
      <c r="J48" s="22" t="s">
        <v>53</v>
      </c>
      <c r="K48" s="54" t="s">
        <v>53</v>
      </c>
      <c r="L48" s="54" t="s">
        <v>53</v>
      </c>
      <c r="M48" s="62">
        <f t="shared" ref="M48:N48" si="37">SUM(M49)</f>
        <v>9382.2999999999993</v>
      </c>
      <c r="N48" s="62">
        <f t="shared" si="37"/>
        <v>16772.400000000001</v>
      </c>
      <c r="O48" s="62">
        <f>SUM(O49)</f>
        <v>10000</v>
      </c>
      <c r="P48" s="49">
        <f t="shared" ref="P48:S48" si="38">SUM(P49)</f>
        <v>617.70000000000073</v>
      </c>
      <c r="Q48" s="49">
        <f t="shared" si="38"/>
        <v>106.58367351289131</v>
      </c>
      <c r="R48" s="49">
        <f t="shared" si="38"/>
        <v>-6772.4000000000015</v>
      </c>
      <c r="S48" s="49">
        <f t="shared" si="38"/>
        <v>59.621759557368051</v>
      </c>
      <c r="T48" s="62">
        <f t="shared" ref="T48:U48" si="39">SUM(T49)</f>
        <v>10000</v>
      </c>
      <c r="U48" s="62">
        <f t="shared" si="39"/>
        <v>7196.8</v>
      </c>
      <c r="V48" s="52"/>
      <c r="W48" s="52"/>
      <c r="X48" s="52"/>
    </row>
    <row r="49" spans="1:24" ht="34.5" customHeight="1" x14ac:dyDescent="0.25">
      <c r="A49" s="39">
        <v>1</v>
      </c>
      <c r="B49" s="53" t="s">
        <v>65</v>
      </c>
      <c r="C49" s="63" t="s">
        <v>67</v>
      </c>
      <c r="D49" s="54">
        <v>767152</v>
      </c>
      <c r="E49" s="63">
        <v>1159095.8999999999</v>
      </c>
      <c r="F49" s="63">
        <v>755857.89</v>
      </c>
      <c r="G49" s="3">
        <f t="shared" ref="G49" si="40">SUM(F49-D49)</f>
        <v>-11294.109999999986</v>
      </c>
      <c r="H49" s="4">
        <v>0</v>
      </c>
      <c r="I49" s="4">
        <f t="shared" ref="I49" si="41">SUM(F49-E49)</f>
        <v>-403238.00999999989</v>
      </c>
      <c r="J49" s="5">
        <f t="shared" ref="J49" si="42">SUM(F49/E49)*100</f>
        <v>65.210988150333378</v>
      </c>
      <c r="K49" s="6">
        <v>726744.17</v>
      </c>
      <c r="L49" s="6">
        <v>523023.25</v>
      </c>
      <c r="M49" s="6">
        <v>9382.2999999999993</v>
      </c>
      <c r="N49" s="6">
        <v>16772.400000000001</v>
      </c>
      <c r="O49" s="6">
        <v>10000</v>
      </c>
      <c r="P49" s="7">
        <f t="shared" ref="P49" si="43">SUM(O49-M49)</f>
        <v>617.70000000000073</v>
      </c>
      <c r="Q49" s="7">
        <f t="shared" si="35"/>
        <v>106.58367351289131</v>
      </c>
      <c r="R49" s="7">
        <f t="shared" ref="R49" si="44">SUM(O49-N49)</f>
        <v>-6772.4000000000015</v>
      </c>
      <c r="S49" s="7">
        <f t="shared" ref="S49" si="45">SUM(O49/N49)*100</f>
        <v>59.621759557368051</v>
      </c>
      <c r="T49" s="6">
        <v>10000</v>
      </c>
      <c r="U49" s="6">
        <v>7196.8</v>
      </c>
      <c r="V49" s="52"/>
      <c r="W49" s="52"/>
      <c r="X49" s="52"/>
    </row>
    <row r="50" spans="1:24" ht="15.75" x14ac:dyDescent="0.25">
      <c r="B50" s="64"/>
      <c r="C50" s="64"/>
      <c r="D50" s="65"/>
      <c r="E50" s="52"/>
      <c r="F50" s="52"/>
      <c r="G50" s="52"/>
      <c r="H50" s="52"/>
      <c r="I50" s="52"/>
      <c r="J50" s="52"/>
      <c r="K50" s="52"/>
      <c r="L50" s="52"/>
      <c r="M50" s="52"/>
      <c r="N50" s="66"/>
      <c r="O50" s="52"/>
      <c r="P50" s="52"/>
      <c r="Q50" s="52"/>
      <c r="R50" s="52"/>
      <c r="S50" s="52"/>
      <c r="T50" s="52"/>
      <c r="U50" s="52"/>
      <c r="V50" s="52"/>
      <c r="W50" s="52"/>
      <c r="X50" s="52"/>
    </row>
    <row r="51" spans="1:24" ht="15.75" x14ac:dyDescent="0.25">
      <c r="B51" s="1"/>
      <c r="C51" s="1"/>
      <c r="D51" s="67"/>
      <c r="N51" s="68"/>
    </row>
    <row r="52" spans="1:24" ht="15.75" x14ac:dyDescent="0.25">
      <c r="B52" s="1"/>
      <c r="C52" s="1"/>
      <c r="D52" s="67"/>
      <c r="N52" s="69"/>
      <c r="O52" s="70"/>
    </row>
    <row r="53" spans="1:24" ht="15.75" x14ac:dyDescent="0.25">
      <c r="B53" s="1"/>
      <c r="C53" s="1"/>
      <c r="D53" s="67"/>
      <c r="N53" s="71"/>
      <c r="O53" s="70"/>
    </row>
    <row r="54" spans="1:24" ht="15.75" x14ac:dyDescent="0.25">
      <c r="B54" s="72"/>
      <c r="C54" s="72"/>
      <c r="D54" s="73"/>
      <c r="N54" s="69"/>
      <c r="O54" s="70"/>
    </row>
    <row r="55" spans="1:24" ht="15.75" x14ac:dyDescent="0.25">
      <c r="B55" s="1"/>
      <c r="C55" s="1"/>
      <c r="D55" s="1"/>
      <c r="N55" s="69"/>
      <c r="O55" s="70"/>
    </row>
    <row r="56" spans="1:24" ht="15.75" x14ac:dyDescent="0.25">
      <c r="N56" s="69"/>
      <c r="O56" s="70"/>
    </row>
    <row r="57" spans="1:24" x14ac:dyDescent="0.25">
      <c r="O57" s="70"/>
    </row>
  </sheetData>
  <mergeCells count="26">
    <mergeCell ref="U5:U7"/>
    <mergeCell ref="O6:O7"/>
    <mergeCell ref="P6:S6"/>
    <mergeCell ref="P7:Q7"/>
    <mergeCell ref="R7:S7"/>
    <mergeCell ref="C4:C8"/>
    <mergeCell ref="B4:B8"/>
    <mergeCell ref="D5:D7"/>
    <mergeCell ref="E5:E7"/>
    <mergeCell ref="T5:T7"/>
    <mergeCell ref="A44:A45"/>
    <mergeCell ref="B44:B45"/>
    <mergeCell ref="A2:U2"/>
    <mergeCell ref="F6:F7"/>
    <mergeCell ref="F5:J5"/>
    <mergeCell ref="G6:J6"/>
    <mergeCell ref="G7:H7"/>
    <mergeCell ref="I7:J7"/>
    <mergeCell ref="K5:K7"/>
    <mergeCell ref="L5:L7"/>
    <mergeCell ref="D4:L4"/>
    <mergeCell ref="A4:A8"/>
    <mergeCell ref="M4:U4"/>
    <mergeCell ref="M5:M7"/>
    <mergeCell ref="N5:N7"/>
    <mergeCell ref="O5:S5"/>
  </mergeCells>
  <pageMargins left="0.19685039370078741" right="0.19685039370078741" top="0.19685039370078741" bottom="0.19685039370078741" header="0.31496062992125984" footer="0.31496062992125984"/>
  <pageSetup paperSize="9" scale="2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для размещения на сайте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2021-12-28T01:02:49Z</dcterms:modified>
</cp:coreProperties>
</file>