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13" windowWidth="25787" windowHeight="12060"/>
  </bookViews>
  <sheets>
    <sheet name=" для открытого бюджета" sheetId="1" r:id="rId1"/>
  </sheets>
  <definedNames>
    <definedName name="_xlnm._FilterDatabase" localSheetId="0" hidden="1">' для открытого бюджета'!$A$3:$L$58</definedName>
    <definedName name="Z_0F4DC5C0_7956_4442_8C7B_32125D86E071_.wvu.FilterData" localSheetId="0" hidden="1">' для открытого бюджета'!$A$3:$L$58</definedName>
    <definedName name="Z_12186DB7_A8D5_4720_ACE0_ADDB9117C881_.wvu.FilterData" localSheetId="0" hidden="1">' для открытого бюджета'!$A$3:$L$58</definedName>
    <definedName name="Z_1239CEEA_B1B2_4CEF_ADD9_472DE63B73A9_.wvu.FilterData" localSheetId="0" hidden="1">' для открытого бюджета'!$A$3:$L$58</definedName>
    <definedName name="Z_1E2B9BDD_9034_4DF8_9C08_0B8E947EA2D4_.wvu.FilterData" localSheetId="0" hidden="1">' для открытого бюджета'!$A$3:$L$58</definedName>
    <definedName name="Z_22987E87_0A57_4BFB_A342_7B183692EFE4_.wvu.FilterData" localSheetId="0" hidden="1">' для открытого бюджета'!$A$3:$L$58</definedName>
    <definedName name="Z_25ACAABC_17D8_45A8_A141_9B3B239FE96A_.wvu.FilterData" localSheetId="0" hidden="1">' для открытого бюджета'!$A$3:$L$58</definedName>
    <definedName name="Z_2F15EE43_637F_461F_AE80_29D63FA7C427_.wvu.FilterData" localSheetId="0" hidden="1">' для открытого бюджета'!$A$3:$L$58</definedName>
    <definedName name="Z_34036D14_AF04_4DAA_A78E_4F50609565F4_.wvu.FilterData" localSheetId="0" hidden="1">' для открытого бюджета'!$A$3:$L$58</definedName>
    <definedName name="Z_4002FE1F_1EA4_49CB_A897_601103C41354_.wvu.FilterData" localSheetId="0" hidden="1">' для открытого бюджета'!$A$3:$L$58</definedName>
    <definedName name="Z_573AFBCD_63BA_4516_A539_E98349B1B78A_.wvu.FilterData" localSheetId="0" hidden="1">' для открытого бюджета'!$A$3:$L$58</definedName>
    <definedName name="Z_59BCB210_7C1D_4C71_BAD9_852664C6DE6E_.wvu.FilterData" localSheetId="0" hidden="1">' для открытого бюджета'!$A$3:$L$58</definedName>
    <definedName name="Z_59BCB210_7C1D_4C71_BAD9_852664C6DE6E_.wvu.PrintArea" localSheetId="0" hidden="1">' для открытого бюджета'!$A$1:$K$58</definedName>
    <definedName name="Z_59BCB210_7C1D_4C71_BAD9_852664C6DE6E_.wvu.PrintTitles" localSheetId="0" hidden="1">' для открытого бюджета'!$3:$4</definedName>
    <definedName name="Z_5A287481_9AFF_4599_A34F_A102FDD81E24_.wvu.FilterData" localSheetId="0" hidden="1">' для открытого бюджета'!$A$3:$L$58</definedName>
    <definedName name="Z_5A287481_9AFF_4599_A34F_A102FDD81E24_.wvu.PrintArea" localSheetId="0" hidden="1">' для открытого бюджета'!$A$1:$K$61</definedName>
    <definedName name="Z_60149D9D_4C79_4C29_9E4E_D28B4D0483C7_.wvu.FilterData" localSheetId="0" hidden="1">' для открытого бюджета'!$A$3:$L$58</definedName>
    <definedName name="Z_65A5410C_4CAD_4A3C_B16D_A660B4494E3D_.wvu.FilterData" localSheetId="0" hidden="1">' для открытого бюджета'!$A$3:$L$58</definedName>
    <definedName name="Z_6A2BC739_737E_4C1B_961B_4C7B661240C6_.wvu.FilterData" localSheetId="0" hidden="1">' для открытого бюджета'!$A$3:$L$58</definedName>
    <definedName name="Z_75A3D7DF_5823_472F_917D_7664CBB4F6FF_.wvu.FilterData" localSheetId="0" hidden="1">' для открытого бюджета'!$A$3:$L$58</definedName>
    <definedName name="Z_77C4418B_5BB1_407E_B78F_1908A33C3C73_.wvu.FilterData" localSheetId="0" hidden="1">' для открытого бюджета'!$A$3:$L$58</definedName>
    <definedName name="Z_9BD843FF_B424_4650_BD22_347CBEA4F3BE_.wvu.FilterData" localSheetId="0" hidden="1">' для открытого бюджета'!$A$3:$L$58</definedName>
    <definedName name="Z_C3E927B9_959D_4195_AEAC_C7AA7F2DFC1E_.wvu.FilterData" localSheetId="0" hidden="1">' для открытого бюджета'!$A$3:$L$58</definedName>
    <definedName name="Z_C9B16E77_1080_463F_87AA_CAB8F86A7F90_.wvu.FilterData" localSheetId="0" hidden="1">' для открытого бюджета'!$A$3:$L$58</definedName>
    <definedName name="Z_D4FF95C3_7EA9_427D_B24D_44BA30D2D6FB_.wvu.FilterData" localSheetId="0" hidden="1">' для открытого бюджета'!$A$3:$L$58</definedName>
    <definedName name="Z_D5D0C215_E36E_475D_BA10_4DB36BDB9DFB_.wvu.FilterData" localSheetId="0" hidden="1">' для открытого бюджета'!$A$3:$L$58</definedName>
    <definedName name="Z_DACE88A8_0540_4F4A_8B97_DD0CE1731219_.wvu.FilterData" localSheetId="0" hidden="1">' для открытого бюджета'!$A$3:$L$58</definedName>
    <definedName name="Z_DAF1491E_C925_4C9F_9A21_A7368BA13293_.wvu.FilterData" localSheetId="0" hidden="1">' для открытого бюджета'!$A$3:$L$58</definedName>
    <definedName name="Z_EFA94A0D_E33F_41AC_994A_43CF07509FE5_.wvu.FilterData" localSheetId="0" hidden="1">' для открытого бюджета'!$A$3:$L$58</definedName>
    <definedName name="_xlnm.Print_Titles" localSheetId="0">' для открытого бюджета'!$3:$4</definedName>
    <definedName name="_xlnm.Print_Area" localSheetId="0">' для открытого бюджета'!$A$1:$L$61</definedName>
  </definedNames>
  <calcPr calcId="145621"/>
</workbook>
</file>

<file path=xl/calcChain.xml><?xml version="1.0" encoding="utf-8"?>
<calcChain xmlns="http://schemas.openxmlformats.org/spreadsheetml/2006/main">
  <c r="F25" i="1" l="1"/>
  <c r="E23" i="1"/>
  <c r="E56" i="1" l="1"/>
  <c r="E53" i="1"/>
  <c r="E49" i="1"/>
  <c r="E43" i="1"/>
  <c r="E40" i="1"/>
  <c r="E33" i="1"/>
  <c r="E31" i="1"/>
  <c r="E26" i="1"/>
  <c r="E19" i="1"/>
  <c r="E16" i="1"/>
  <c r="E14" i="1"/>
  <c r="E5" i="1"/>
  <c r="C14" i="1"/>
  <c r="C16" i="1"/>
  <c r="C19" i="1"/>
  <c r="C26" i="1"/>
  <c r="C31" i="1"/>
  <c r="C33" i="1"/>
  <c r="C40" i="1"/>
  <c r="C43" i="1"/>
  <c r="C49" i="1"/>
  <c r="C53" i="1"/>
  <c r="E58" i="1" l="1"/>
  <c r="J57" i="1" l="1"/>
  <c r="J6" i="1"/>
  <c r="I57" i="1"/>
  <c r="I55" i="1"/>
  <c r="I54" i="1"/>
  <c r="I52" i="1"/>
  <c r="I51" i="1"/>
  <c r="I50" i="1"/>
  <c r="I48" i="1"/>
  <c r="I47" i="1"/>
  <c r="I46" i="1"/>
  <c r="I45" i="1"/>
  <c r="I44" i="1"/>
  <c r="I42" i="1"/>
  <c r="I41" i="1"/>
  <c r="I39" i="1"/>
  <c r="I38" i="1"/>
  <c r="I37" i="1"/>
  <c r="I36" i="1"/>
  <c r="I35" i="1"/>
  <c r="I34" i="1"/>
  <c r="I32" i="1"/>
  <c r="I30" i="1"/>
  <c r="I29" i="1"/>
  <c r="I28" i="1"/>
  <c r="I27" i="1"/>
  <c r="I25" i="1"/>
  <c r="I24" i="1"/>
  <c r="I23" i="1"/>
  <c r="I22" i="1"/>
  <c r="I21" i="1"/>
  <c r="I20" i="1"/>
  <c r="I18" i="1"/>
  <c r="I17" i="1"/>
  <c r="I15" i="1"/>
  <c r="I13" i="1"/>
  <c r="I12" i="1"/>
  <c r="I11" i="1"/>
  <c r="I10" i="1"/>
  <c r="I9" i="1"/>
  <c r="I8" i="1"/>
  <c r="I7" i="1"/>
  <c r="I6" i="1"/>
  <c r="H57" i="1"/>
  <c r="H55" i="1"/>
  <c r="H54" i="1"/>
  <c r="H52" i="1"/>
  <c r="H51" i="1"/>
  <c r="H50" i="1"/>
  <c r="H48" i="1"/>
  <c r="H47" i="1"/>
  <c r="H46" i="1"/>
  <c r="H45" i="1"/>
  <c r="H44" i="1"/>
  <c r="H42" i="1"/>
  <c r="H41" i="1"/>
  <c r="H39" i="1"/>
  <c r="H38" i="1"/>
  <c r="H37" i="1"/>
  <c r="H36" i="1"/>
  <c r="H35" i="1"/>
  <c r="H34" i="1"/>
  <c r="H32" i="1"/>
  <c r="H30" i="1"/>
  <c r="H28" i="1"/>
  <c r="H27" i="1"/>
  <c r="H25" i="1"/>
  <c r="H24" i="1"/>
  <c r="H23" i="1"/>
  <c r="H22" i="1"/>
  <c r="H21" i="1"/>
  <c r="H20" i="1"/>
  <c r="H18" i="1"/>
  <c r="H17" i="1"/>
  <c r="H15" i="1"/>
  <c r="H13" i="1"/>
  <c r="H12" i="1"/>
  <c r="H11" i="1"/>
  <c r="H10" i="1"/>
  <c r="H9" i="1"/>
  <c r="H8" i="1"/>
  <c r="H7" i="1"/>
  <c r="H6" i="1"/>
  <c r="M52" i="1" l="1"/>
  <c r="J52" i="1"/>
  <c r="G52" i="1"/>
  <c r="F49" i="1"/>
  <c r="H49" i="1" s="1"/>
  <c r="D49" i="1"/>
  <c r="I49" i="1" s="1"/>
  <c r="J45" i="1"/>
  <c r="M45" i="1"/>
  <c r="G45" i="1"/>
  <c r="F43" i="1"/>
  <c r="H43" i="1" s="1"/>
  <c r="D43" i="1"/>
  <c r="I43" i="1" s="1"/>
  <c r="G34" i="1"/>
  <c r="G30" i="1"/>
  <c r="G28" i="1"/>
  <c r="G27" i="1"/>
  <c r="G20" i="1"/>
  <c r="M57" i="1"/>
  <c r="J55" i="1"/>
  <c r="M55" i="1"/>
  <c r="J54" i="1"/>
  <c r="M54" i="1"/>
  <c r="J51" i="1"/>
  <c r="M51" i="1"/>
  <c r="J50" i="1"/>
  <c r="M50" i="1"/>
  <c r="J48" i="1"/>
  <c r="M48" i="1"/>
  <c r="J47" i="1"/>
  <c r="M47" i="1"/>
  <c r="J46" i="1"/>
  <c r="M46" i="1"/>
  <c r="J44" i="1"/>
  <c r="M44" i="1"/>
  <c r="J42" i="1"/>
  <c r="M42" i="1"/>
  <c r="J41" i="1"/>
  <c r="M41" i="1"/>
  <c r="J39" i="1"/>
  <c r="M39" i="1"/>
  <c r="J38" i="1"/>
  <c r="M38" i="1"/>
  <c r="J37" i="1"/>
  <c r="M37" i="1"/>
  <c r="J36" i="1"/>
  <c r="M36" i="1"/>
  <c r="J35" i="1"/>
  <c r="M35" i="1"/>
  <c r="J34" i="1"/>
  <c r="M34" i="1"/>
  <c r="J32" i="1"/>
  <c r="M32" i="1"/>
  <c r="J30" i="1"/>
  <c r="M30" i="1"/>
  <c r="M29" i="1"/>
  <c r="J28" i="1"/>
  <c r="M28" i="1"/>
  <c r="J27" i="1"/>
  <c r="M27" i="1"/>
  <c r="J25" i="1"/>
  <c r="M25" i="1"/>
  <c r="J24" i="1"/>
  <c r="M24" i="1"/>
  <c r="J23" i="1"/>
  <c r="M23" i="1"/>
  <c r="J22" i="1"/>
  <c r="M22" i="1"/>
  <c r="J21" i="1"/>
  <c r="M21" i="1"/>
  <c r="J20" i="1"/>
  <c r="M20" i="1"/>
  <c r="J18" i="1"/>
  <c r="M18" i="1"/>
  <c r="J17" i="1"/>
  <c r="M17" i="1"/>
  <c r="J13" i="1"/>
  <c r="M13" i="1"/>
  <c r="J12" i="1"/>
  <c r="M12" i="1"/>
  <c r="J11" i="1"/>
  <c r="M11" i="1"/>
  <c r="J10" i="1"/>
  <c r="M10" i="1"/>
  <c r="J9" i="1"/>
  <c r="M9" i="1"/>
  <c r="J8" i="1"/>
  <c r="M8" i="1"/>
  <c r="J7" i="1"/>
  <c r="M7" i="1"/>
  <c r="G6" i="1"/>
  <c r="M6" i="1"/>
  <c r="G29" i="1" l="1"/>
  <c r="H29" i="1"/>
  <c r="J29" i="1"/>
  <c r="G13" i="1" l="1"/>
  <c r="F33" i="1"/>
  <c r="H33" i="1" s="1"/>
  <c r="D33" i="1"/>
  <c r="I33" i="1" s="1"/>
  <c r="G37" i="1"/>
  <c r="M33" i="1" l="1"/>
  <c r="J33" i="1"/>
  <c r="G36" i="1"/>
  <c r="G57" i="1" l="1"/>
  <c r="G55" i="1"/>
  <c r="G54" i="1"/>
  <c r="G51" i="1"/>
  <c r="G50" i="1"/>
  <c r="G48" i="1"/>
  <c r="G47" i="1"/>
  <c r="G46" i="1"/>
  <c r="G44" i="1"/>
  <c r="G42" i="1"/>
  <c r="G41" i="1"/>
  <c r="G39" i="1"/>
  <c r="G38" i="1"/>
  <c r="G35" i="1"/>
  <c r="G32" i="1"/>
  <c r="G25" i="1"/>
  <c r="G24" i="1"/>
  <c r="G23" i="1"/>
  <c r="G22" i="1"/>
  <c r="G21" i="1"/>
  <c r="G18" i="1"/>
  <c r="G17" i="1"/>
  <c r="G15" i="1"/>
  <c r="G12" i="1"/>
  <c r="G11" i="1"/>
  <c r="G10" i="1"/>
  <c r="G9" i="1"/>
  <c r="G8" i="1"/>
  <c r="G7" i="1"/>
  <c r="G43" i="1" l="1"/>
  <c r="G49" i="1"/>
  <c r="G33" i="1"/>
  <c r="C5" i="1" l="1"/>
  <c r="D5" i="1"/>
  <c r="F5" i="1"/>
  <c r="J5" i="1" s="1"/>
  <c r="D14" i="1"/>
  <c r="I14" i="1" s="1"/>
  <c r="F14" i="1"/>
  <c r="H14" i="1" s="1"/>
  <c r="M15" i="1"/>
  <c r="D16" i="1"/>
  <c r="I16" i="1" s="1"/>
  <c r="F16" i="1"/>
  <c r="H16" i="1" s="1"/>
  <c r="D19" i="1"/>
  <c r="I19" i="1" s="1"/>
  <c r="F19" i="1"/>
  <c r="H19" i="1" s="1"/>
  <c r="D26" i="1"/>
  <c r="I26" i="1" s="1"/>
  <c r="F26" i="1"/>
  <c r="D31" i="1"/>
  <c r="I31" i="1" s="1"/>
  <c r="F31" i="1"/>
  <c r="H31" i="1" s="1"/>
  <c r="D40" i="1"/>
  <c r="I40" i="1" s="1"/>
  <c r="F40" i="1"/>
  <c r="H40" i="1" s="1"/>
  <c r="J43" i="1"/>
  <c r="D53" i="1"/>
  <c r="I53" i="1" s="1"/>
  <c r="F53" i="1"/>
  <c r="H53" i="1" s="1"/>
  <c r="C56" i="1"/>
  <c r="D56" i="1"/>
  <c r="F56" i="1"/>
  <c r="J56" i="1" l="1"/>
  <c r="H56" i="1"/>
  <c r="J26" i="1"/>
  <c r="H26" i="1"/>
  <c r="I56" i="1"/>
  <c r="I5" i="1"/>
  <c r="H5" i="1"/>
  <c r="M43" i="1"/>
  <c r="M56" i="1"/>
  <c r="M49" i="1"/>
  <c r="J49" i="1"/>
  <c r="M19" i="1"/>
  <c r="J19" i="1"/>
  <c r="M53" i="1"/>
  <c r="J53" i="1"/>
  <c r="M16" i="1"/>
  <c r="J16" i="1"/>
  <c r="J40" i="1"/>
  <c r="M40" i="1"/>
  <c r="J31" i="1"/>
  <c r="M31" i="1"/>
  <c r="M26" i="1"/>
  <c r="G53" i="1"/>
  <c r="G40" i="1"/>
  <c r="G5" i="1"/>
  <c r="G26" i="1"/>
  <c r="G56" i="1"/>
  <c r="G31" i="1"/>
  <c r="G19" i="1"/>
  <c r="G16" i="1"/>
  <c r="M14" i="1"/>
  <c r="G14" i="1"/>
  <c r="C58" i="1"/>
  <c r="F58" i="1"/>
  <c r="J58" i="1" s="1"/>
  <c r="D58" i="1"/>
  <c r="I58" i="1" l="1"/>
  <c r="H58" i="1"/>
  <c r="M58" i="1"/>
  <c r="G58" i="1"/>
</calcChain>
</file>

<file path=xl/sharedStrings.xml><?xml version="1.0" encoding="utf-8"?>
<sst xmlns="http://schemas.openxmlformats.org/spreadsheetml/2006/main" count="159" uniqueCount="159">
  <si>
    <t>Итого</t>
  </si>
  <si>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</si>
  <si>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</si>
  <si>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</si>
  <si>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</si>
  <si>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</si>
  <si>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</si>
  <si>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1200</t>
  </si>
  <si>
    <t>СРЕДСТВА МАССОВОЙ ИНФОРМАЦИИ</t>
  </si>
  <si>
    <t>Массовый спорт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</si>
  <si>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</si>
  <si>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</si>
  <si>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</si>
  <si>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</si>
  <si>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</si>
  <si>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</si>
  <si>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</si>
  <si>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</si>
  <si>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</si>
  <si>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</si>
  <si>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</si>
  <si>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</si>
  <si>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</si>
  <si>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</si>
  <si>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</si>
  <si>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</si>
  <si>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</si>
  <si>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</si>
  <si>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</si>
  <si>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</si>
  <si>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</si>
  <si>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 и оздоровление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</si>
  <si>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</si>
  <si>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</si>
  <si>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</si>
  <si>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</si>
  <si>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</si>
  <si>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</si>
  <si>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 xml:space="preserve">Фактическое исполнение ниже первоначального плана на 32 729,0 тыс. рублей или на 45,1 процента,  их них за счет: 
- за счет средств областного бюджета в сумме 27 102,0 тыс. рублей, предусмотренные  на реализацию мероприятий по охране окружающей среды, экологической реабилитации и воспроизводству природных ресурсов;
- за счет перераспределения бюджетных ассигнований местного бюджета  между кодами бюджетной классификации расходов.                        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</si>
  <si>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</si>
  <si>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</si>
  <si>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</si>
  <si>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</si>
  <si>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</si>
  <si>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</si>
  <si>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</si>
  <si>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</si>
  <si>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</si>
  <si>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</si>
  <si>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</si>
  <si>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</si>
  <si>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</si>
  <si>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</si>
  <si>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</si>
  <si>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</si>
  <si>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</si>
  <si>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</si>
  <si>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</si>
  <si>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</si>
  <si>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</si>
  <si>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</si>
  <si>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</si>
  <si>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</si>
  <si>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</si>
  <si>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</si>
  <si>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</si>
  <si>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</si>
  <si>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0300</t>
  </si>
  <si>
    <t>НАЦИОНАЛЬНАЯ БЕЗОПАСНОСТЬ И ПРАВООХРАНИТЕЛЬНАЯ ДЕЯТЕЛЬНОСТЬ</t>
  </si>
  <si>
    <t>0203</t>
  </si>
  <si>
    <t>Мобилизационная и вневойсковая подготовка</t>
  </si>
  <si>
    <t>0200</t>
  </si>
  <si>
    <t>НАЦИОНАЛЬНАЯ ОБОРОНА</t>
  </si>
  <si>
    <t>0113</t>
  </si>
  <si>
    <t>Другие общегосударственные вопросы</t>
  </si>
  <si>
    <t>0111</t>
  </si>
  <si>
    <t>Резервные фонды</t>
  </si>
  <si>
    <t>0107</t>
  </si>
  <si>
    <t>Обеспечение проведения выборов и референдумов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</si>
  <si>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</si>
  <si>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</si>
  <si>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</si>
  <si>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</si>
  <si>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</si>
  <si>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</si>
  <si>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</si>
  <si>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</si>
  <si>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</si>
  <si>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</si>
  <si>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</si>
  <si>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</si>
  <si>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>1</t>
  </si>
  <si>
    <t>Наименование расходов</t>
  </si>
  <si>
    <t xml:space="preserve">  </t>
  </si>
  <si>
    <t>Телевидение и радиовещание</t>
  </si>
  <si>
    <t>Физическая культура</t>
  </si>
  <si>
    <t>0407</t>
  </si>
  <si>
    <t>Лесное хозяйство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</si>
  <si>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</si>
  <si>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</si>
  <si>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</si>
  <si>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</si>
  <si>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Код раздела, подраздела</t>
  </si>
  <si>
    <t>тыс.рублей</t>
  </si>
  <si>
    <t>Социальное обслуживание населения</t>
  </si>
  <si>
    <t>Спорт высших достижений</t>
  </si>
  <si>
    <t>Показатели уточненной сводной бюджетной росписи</t>
  </si>
  <si>
    <t>% кассового исполнения (к первоначальному плану)</t>
  </si>
  <si>
    <t>7=6-3</t>
  </si>
  <si>
    <t>8=6/3</t>
  </si>
  <si>
    <t>9=4/3</t>
  </si>
  <si>
    <t>10=6/5</t>
  </si>
  <si>
    <t>% кассового исполнения от уточненной сводной бюджетной росписи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</si>
  <si>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</si>
  <si>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</si>
  <si>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Отклонение исполнения от первоначального плана на 2021 год</t>
  </si>
  <si>
    <t>Сведения о фактически произведенных расходах бюджета  муниципального образования городской округ "Охинский" за 2021 год по разделам и подразделам в сравнении с первоначально утвержденными решением о бюджете значениями и с уточненными значениями с учетом внесенных изменений</t>
  </si>
  <si>
    <t xml:space="preserve">Информация к отчету об исполнении  
бюджета муниципального образования городской округ
 "Охинский" за 2021 год </t>
  </si>
  <si>
    <t>Уменьшение обусловлено вступлением в должность главы муниципального образования с 05.04.2021 года</t>
  </si>
  <si>
    <t>Исполнение расходов за 2021 год</t>
  </si>
  <si>
    <t>Пояснение различий между первоначально утвержденными показателями расходов и фактическими значениями в случаях, если такие отклонения составили 5% и более как в большую, так и в меньшую сторону от первоначального бюджета</t>
  </si>
  <si>
    <t xml:space="preserve">Увеличение обусловлено выделением средств на обеспечение деятельности органов местного самоуправления (текущее содержание здания, приобретение запчастей и ГСМ для служебных автомобилей), выделением средств на выполнение функций органов местного самоуправления, выделением средств из резервного фонда МО ГО "Охинский" </t>
  </si>
  <si>
    <t>Снижение обусловлено сокращением расходов на реализацию муниципальной программы "О противодействии коррупции в органах местного самоуправления муниципального образования городской округ "Охинский", сокращением расходов по муниципальной программе "Развитие физической культуры, спорта  и повышение эффективности молодежной политики в муниципальном образовании городской округ "Охинский"</t>
  </si>
  <si>
    <t>Сняты бюджетные ассигнования из областного бюджета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</si>
  <si>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В связи с увеличением расходов на предоставление бесплатного проезда в автомобильном пассажирском транспорте (кроме такси), выделением из резервного фонда материальной помощи гражданам оказавшимся в трудной жизненной ситуации</t>
  </si>
  <si>
    <t xml:space="preserve">В связи с сокращением расходов на реализацию муниципальной программы "Развитие физической культуры, спорта и повышение эффективности молодежной политики в МО ГО "Охинский" по причине сокращения субсидии из областного бюджета на реконструкцию стадиона ОСП ДЮСШ г.Охи </t>
  </si>
  <si>
    <t>В связи с увеличением расходов на обеспечение деятельности (оказание услуг) муниципальных учреждений, в связи с увеличением расходов на укрепление материально-технической базы учреждений спортивной направленности и учреждений отраслевого образования, приобретение спортивно-технологического оборудования, инвентаря и спортивной экипировки для вновь введенного здания стадиона, обеспечение реализации программ спортивной подготовки физкультурно-спортивных учреждений</t>
  </si>
  <si>
    <t>В связи с увеличением расходов на реализацию муниципальной программы "Развитие физической культуры, спорта и повышение эффективности молодежной политики в МО ГО "Охинский", увеличением расходов на обеспечение деятельности (оказание услуг) муниципальных учреждений</t>
  </si>
  <si>
    <t>В связи с увеличением потребности в средствах на размещение материалов в эфире телевещания</t>
  </si>
  <si>
    <t xml:space="preserve">В связи с выделением средств на дополнительную потребность на размещение материалов в печатных средствах массовой информации
</t>
  </si>
  <si>
    <t>В связи с сокращением потребности по процентным платежам по муниципальному долгу</t>
  </si>
  <si>
    <t>Увеличение обусловлено ростом расходов на содержание муниципальных служащих, в связи с замещением должности заместитель главы муниципального образования</t>
  </si>
  <si>
    <t xml:space="preserve">Расходы распределяются по соответствующим целям предоставления средств из резервного фонда и отнесены на другие разделы и подразделы, в связи с сокращением бюджетных ассигнований резервного фонда </t>
  </si>
  <si>
    <t xml:space="preserve">В связи с увеличением расходов на реализацию муниципальной программы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</si>
  <si>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>В связи с выделением средств из резервного фонда МО ГО "Охинский" на проектные (изыскательские) работы в с.Некрасовка по таксации лесонасаждений и производству, выделением средств на реализацию  муниципальной программы "Совершенствование системы управления муниципальным имуществом в муниципальном образовании городской округ "Охинский" на разработку лесохозяйственного регламента городских лесов г.Оха МО городской округ "Охинский", внесение изменений в него</t>
  </si>
  <si>
    <t>В связи с сокращением расходов за счет областного бюджета на реализацию муниципальной программы "Совершенствование и развитие дорожного хозяйства, повышение безопасности дорожного движения в муниципальном образовании городской округ "Охинский", в части расходов на реконструкцию автомобильной дороги от ул. Вокзальная до ТЭЦ, сокращением расходов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- на капитальный ремонт дворовых территорий многоквартирных домов, проездов к дворовым территориям многоквартирных домов  населенных пунктов</t>
  </si>
  <si>
    <t xml:space="preserve">В связи увеличением расходов на муниципальную программу "Совершенствование системы управления муниципальным имуществом в муниципальном образовании городской округ "Охинский", увеличением расходов за счет областного и местного бюджета на муниципальную программу "Поддержка и развитие малого и среднего предпринимательства в муниципальном образовании городской округ "Охинский" </t>
  </si>
  <si>
    <t xml:space="preserve">В связи с выделением дополнительных средств из областного и местного бюджета на реализацию муниципальной программы "Обеспечение населения муниципального образования городской округ "Охинский" качественным жильем" на денежное возмещение за изымаемые жилые помещения, с выделением дополнительных средств на реализацию муниципальной программы "Обеспечение населения муниципального образования городской округ "Охинский" качественными услугами ЖКХ" на капитальный ремонт жилищного фонда многоквартирных домов , с увеличением расходов  по программе "Совершенствование системы управления муниципальным имуществом в муниципальном образовании городской округ "Охинский" на ремонт имущества, находящегося в собственности МО городской округ "Охинский" </t>
  </si>
  <si>
    <t xml:space="preserve">В связи с увеличением расходов по муниципальной программе "Совершенствование системы управления муниципальным имуществом в муниципальном образовании городской округ "Охинский" на возмещение и (или) финансовое обеспечение затрат, связанных с производством (реализацией) товаров, выполнением работ и оказанием услуг в сфере жилищно-коммунального хозяйства (МКП "ЖКХ") </t>
  </si>
  <si>
    <t>В связи с увеличением средств из областного и местного бюджета на реализацию муниципальной программы "Развитие образования в муниципальном образовании городской округ "Охинский", а также выделением субвенции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Сахалинской области</t>
  </si>
  <si>
    <t>В связи с увеличением средств из областного и местного бюджета на реализацию муниципальной программы "Развитие образования в муниципальном образовании городской округ "Охинский", а также выделением субвенции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Сахалинской области</t>
  </si>
  <si>
    <t xml:space="preserve">В связи с сокращением расходов муниципальной программы  "Развитие образования в муниципальном образовании городской округ "Охинский"  по субвенции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 Сахалинской области, в связи сокращением фактической потребности, сокращением расходов на реализацию программы "Развитие культуры в муниципальном образовании городской округ "Охинский" </t>
  </si>
  <si>
    <t>В связи с сокращением расходов на повышение квалификации, в связи с ограничительными мерами в целях недопущения распространения новой короновирусной инфекции</t>
  </si>
  <si>
    <t>В связи с увеличением расходов на реализацию муниципальной программы "Развитие культуры в муниципальном образовании городской округ "Охинский", связанных с ростом уровня средней заработной платы для работников учреждений культуры</t>
  </si>
  <si>
    <t xml:space="preserve">В связи с сокращением потребности на пенсионное обеспечение, из-за снижения количества получателей доплаты к пенсии
</t>
  </si>
  <si>
    <t>В связи с сокращением расходов на реализацию муниципальной программы "Развитие образования в муниципальном образовании городской округ "Охинский", связанных с сокращением субвенции на реализацию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организациях"</t>
  </si>
  <si>
    <t>В связи с увеличением расходов на реализацию муниципальной программы "Развитие образования в муниципальном образовании городской округ "Охинский", связанных с увеличением субвенции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</si>
  <si>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01.01.2021 года</t>
  </si>
  <si>
    <t xml:space="preserve">Проведение довыборов депутата Собрания муниципального образования, выделением средств из резервного фонда МО ГО "Охинский" </t>
  </si>
  <si>
    <t>Пояснение различий между уточненным планом по расходам и кассовым исполнением в случаях, если такие отклонения составили 5% и более как в большую, так и в меньшую сторону</t>
  </si>
  <si>
    <t xml:space="preserve">Нарушение сроков выполнения работ подрядчиком по объекту: проектно-изыскательские работы на ремонт сетей водоснабжения (монтаж и капитальный ремонт пожарных гидрантов) </t>
  </si>
  <si>
    <t>Нарушение сроков выполнения работ подрядчиком по разработке ПСД по объекту: "Строительство крытого корта  для зимних и летних видов спорта в г.Охе"</t>
  </si>
  <si>
    <t>В связи с остатком бюджетных ассигнований за счет федерального бюджета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</si>
  <si>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Остаток бюджетных ассигнований по субвенции на реализацию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владельцев", в связи с отсутствием потребности</t>
  </si>
  <si>
    <t xml:space="preserve">Первоначальные плановые назначения, утвержденные решением Собрания от 08.12.2020                      № 6.30-1 </t>
  </si>
  <si>
    <t xml:space="preserve">Утверждено Решением о бюджете от 23.12.2021                                   № 6.50-2 </t>
  </si>
  <si>
    <t>% исполнения уточненного плана (в ред. Решения №6.50-2) от первоначального плана</t>
  </si>
  <si>
    <t>В связи с выделением средств из областного бюджета на реализацию  муниципальной программы "Развитие сельского хозяйства муниципального образования городской округ "Охинский" на возмещение затрат, связанных с доставкой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</si>
  <si>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В связи  с выделением средств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на благоустройство городского парка, на реализацию инициативных проектов: "Благоустройство детской площадки на участке расположенном между ул. Советская д. 47 и ул. Советской д. 55. в с. Москальво", "Устройство памятника летчикам-истребителям 583 полка, погибшим при исполнении служебных обязанностей в г.Оха, с благоустройством территории, "Обустройство площадки для занятий кинологическим спортом в г. Охе"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</si>
</sst>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_ ;\-#,##0.0\ "/>
    <numFmt numFmtId="167" formatCode="0.0%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7030A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6">
    <xf numFmtId="0" fontId="0" fillId="0" borderId="0"/>
    <xf numFmtId="49" fontId="10" fillId="0" borderId="1">
      <alignment horizontal="center" wrapText="1"/>
    </xf>
    <xf numFmtId="0" fontId="24" fillId="0" borderId="0"/>
    <xf numFmtId="0" fontId="25" fillId="0" borderId="0">
      <alignment wrapText="1"/>
    </xf>
    <xf numFmtId="0" fontId="25" fillId="0" borderId="0"/>
    <xf numFmtId="0" fontId="26" fillId="0" borderId="0">
      <alignment horizontal="center" wrapText="1"/>
    </xf>
    <xf numFmtId="0" fontId="26" fillId="0" borderId="0">
      <alignment horizontal="center"/>
    </xf>
    <xf numFmtId="0" fontId="25" fillId="0" borderId="0">
      <alignment horizontal="right"/>
    </xf>
    <xf numFmtId="0" fontId="25" fillId="0" borderId="5">
      <alignment horizontal="center" vertical="center" wrapText="1"/>
    </xf>
    <xf numFmtId="0" fontId="27" fillId="0" borderId="5">
      <alignment vertical="top" wrapText="1"/>
    </xf>
    <xf numFmtId="49" fontId="25" fillId="0" borderId="5">
      <alignment horizontal="center" vertical="top" shrinkToFit="1"/>
    </xf>
    <xf numFmtId="4" fontId="27" fillId="4" borderId="5">
      <alignment horizontal="right" vertical="top" shrinkToFit="1"/>
    </xf>
    <xf numFmtId="10" fontId="27" fillId="4" borderId="5">
      <alignment horizontal="right" vertical="top" shrinkToFit="1"/>
    </xf>
    <xf numFmtId="0" fontId="27" fillId="0" borderId="5">
      <alignment horizontal="left"/>
    </xf>
    <xf numFmtId="4" fontId="27" fillId="3" borderId="5">
      <alignment horizontal="right" vertical="top" shrinkToFit="1"/>
    </xf>
    <xf numFmtId="10" fontId="27" fillId="3" borderId="5">
      <alignment horizontal="right" vertical="top" shrinkToFit="1"/>
    </xf>
    <xf numFmtId="0" fontId="25" fillId="0" borderId="0">
      <alignment horizontal="left" wrapText="1"/>
    </xf>
    <xf numFmtId="0" fontId="24" fillId="0" borderId="0"/>
    <xf numFmtId="0" fontId="24" fillId="0" borderId="0"/>
    <xf numFmtId="0" fontId="24" fillId="0" borderId="0"/>
    <xf numFmtId="0" fontId="25" fillId="0" borderId="0"/>
    <xf numFmtId="0" fontId="25" fillId="0" borderId="0"/>
    <xf numFmtId="0" fontId="25" fillId="5" borderId="0"/>
    <xf numFmtId="0" fontId="25" fillId="5" borderId="6"/>
    <xf numFmtId="0" fontId="25" fillId="5" borderId="7"/>
    <xf numFmtId="49" fontId="25" fillId="0" borderId="5">
      <alignment horizontal="left" vertical="top" wrapText="1" indent="2"/>
    </xf>
    <xf numFmtId="4" fontId="25" fillId="0" borderId="5">
      <alignment horizontal="right" vertical="top" shrinkToFit="1"/>
    </xf>
    <xf numFmtId="10" fontId="25" fillId="0" borderId="5">
      <alignment horizontal="right" vertical="top" shrinkToFit="1"/>
    </xf>
    <xf numFmtId="0" fontId="25" fillId="5" borderId="7">
      <alignment shrinkToFit="1"/>
    </xf>
    <xf numFmtId="0" fontId="25" fillId="5" borderId="8"/>
    <xf numFmtId="0" fontId="25" fillId="5" borderId="7">
      <alignment horizontal="center"/>
    </xf>
    <xf numFmtId="0" fontId="25" fillId="5" borderId="7">
      <alignment horizontal="left"/>
    </xf>
    <xf numFmtId="0" fontId="25" fillId="5" borderId="8">
      <alignment horizontal="center"/>
    </xf>
    <xf numFmtId="0" fontId="25" fillId="5" borderId="8">
      <alignment horizontal="left"/>
    </xf>
    <xf numFmtId="4" fontId="27" fillId="4" borderId="5">
      <alignment horizontal="right" vertical="top" shrinkToFit="1"/>
    </xf>
    <xf numFmtId="164" fontId="27" fillId="4" borderId="5">
      <alignment horizontal="right" vertical="top" shrinkToFit="1"/>
    </xf>
  </cellStyleXfs>
  <cellXfs count="12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165" fontId="12" fillId="2" borderId="0" xfId="0" applyNumberFormat="1" applyFont="1" applyFill="1" applyBorder="1" applyAlignment="1">
      <alignment horizontal="center" wrapText="1"/>
    </xf>
    <xf numFmtId="164" fontId="13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164" fontId="5" fillId="2" borderId="0" xfId="0" applyNumberFormat="1" applyFont="1" applyFill="1" applyBorder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16" fillId="0" borderId="0" xfId="0" applyNumberFormat="1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22" fillId="0" borderId="0" xfId="0" applyFont="1" applyFill="1" applyAlignment="1">
      <alignment vertical="top" wrapText="1"/>
    </xf>
    <xf numFmtId="0" fontId="23" fillId="0" borderId="0" xfId="0" applyFont="1" applyAlignment="1">
      <alignment wrapText="1"/>
    </xf>
    <xf numFmtId="0" fontId="9" fillId="0" borderId="0" xfId="0" applyFont="1" applyFill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" fillId="0" borderId="0" xfId="0" applyFont="1" applyBorder="1"/>
    <xf numFmtId="164" fontId="5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23" fillId="0" borderId="0" xfId="0" applyFont="1"/>
    <xf numFmtId="164" fontId="18" fillId="2" borderId="2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1" fontId="5" fillId="2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wrapText="1"/>
    </xf>
    <xf numFmtId="167" fontId="14" fillId="2" borderId="2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30" fillId="2" borderId="2" xfId="11" applyNumberFormat="1" applyFont="1" applyFill="1" applyBorder="1" applyAlignment="1" applyProtection="1">
      <alignment horizontal="center" vertical="top" shrinkToFit="1"/>
    </xf>
    <xf numFmtId="164" fontId="29" fillId="2" borderId="2" xfId="11" applyNumberFormat="1" applyFont="1" applyFill="1" applyBorder="1" applyAlignment="1" applyProtection="1">
      <alignment horizontal="center" vertical="top" shrinkToFit="1"/>
    </xf>
    <xf numFmtId="164" fontId="29" fillId="2" borderId="2" xfId="11" applyNumberFormat="1" applyFont="1" applyFill="1" applyBorder="1" applyAlignment="1" applyProtection="1">
      <alignment horizontal="center" vertical="center" shrinkToFit="1"/>
    </xf>
    <xf numFmtId="167" fontId="7" fillId="0" borderId="0" xfId="0" applyNumberFormat="1" applyFont="1" applyFill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49" fontId="15" fillId="2" borderId="9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164" fontId="30" fillId="2" borderId="2" xfId="11" applyNumberFormat="1" applyFont="1" applyFill="1" applyBorder="1" applyAlignment="1" applyProtection="1">
      <alignment horizontal="center" vertical="center" shrinkToFit="1"/>
    </xf>
    <xf numFmtId="0" fontId="5" fillId="0" borderId="2" xfId="0" applyFont="1" applyBorder="1" applyAlignment="1">
      <alignment vertical="top" wrapText="1"/>
    </xf>
    <xf numFmtId="167" fontId="8" fillId="2" borderId="2" xfId="0" applyNumberFormat="1" applyFont="1" applyFill="1" applyBorder="1" applyAlignment="1">
      <alignment horizontal="center" vertical="center" wrapText="1"/>
    </xf>
    <xf numFmtId="167" fontId="31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7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 readingOrder="1"/>
    </xf>
    <xf numFmtId="164" fontId="8" fillId="2" borderId="2" xfId="0" applyNumberFormat="1" applyFont="1" applyFill="1" applyBorder="1" applyAlignment="1">
      <alignment horizontal="center" vertical="center" wrapText="1" readingOrder="1"/>
    </xf>
    <xf numFmtId="164" fontId="15" fillId="2" borderId="2" xfId="0" applyNumberFormat="1" applyFont="1" applyFill="1" applyBorder="1" applyAlignment="1">
      <alignment horizontal="center" vertical="center" wrapText="1" readingOrder="1"/>
    </xf>
    <xf numFmtId="0" fontId="5" fillId="0" borderId="10" xfId="0" applyFont="1" applyFill="1" applyBorder="1" applyAlignment="1">
      <alignment vertical="top" wrapText="1"/>
    </xf>
    <xf numFmtId="1" fontId="5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164" fontId="29" fillId="2" borderId="5" xfId="35" applyNumberFormat="1" applyFont="1" applyFill="1" applyAlignment="1" applyProtection="1">
      <alignment horizontal="center" vertical="center" shrinkToFit="1"/>
    </xf>
    <xf numFmtId="164" fontId="8" fillId="2" borderId="5" xfId="35" applyNumberFormat="1" applyFont="1" applyFill="1" applyAlignment="1" applyProtection="1">
      <alignment horizontal="center" vertical="center" shrinkToFit="1"/>
    </xf>
    <xf numFmtId="0" fontId="8" fillId="2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vertical="top" wrapText="1"/>
    </xf>
    <xf numFmtId="0" fontId="29" fillId="0" borderId="5" xfId="0" applyNumberFormat="1" applyFont="1" applyFill="1" applyBorder="1" applyAlignment="1">
      <alignment vertical="top" wrapText="1"/>
    </xf>
    <xf numFmtId="0" fontId="8" fillId="2" borderId="3" xfId="0" applyNumberFormat="1" applyFont="1" applyFill="1" applyBorder="1" applyAlignment="1" applyProtection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top" wrapText="1"/>
    </xf>
    <xf numFmtId="0" fontId="28" fillId="2" borderId="2" xfId="0" applyFont="1" applyFill="1" applyBorder="1" applyAlignment="1">
      <alignment vertical="top" wrapText="1"/>
    </xf>
    <xf numFmtId="0" fontId="28" fillId="2" borderId="3" xfId="0" applyFont="1" applyFill="1" applyBorder="1" applyAlignment="1">
      <alignment vertical="top" wrapText="1"/>
    </xf>
    <xf numFmtId="0" fontId="28" fillId="2" borderId="2" xfId="0" applyFont="1" applyFill="1" applyBorder="1" applyAlignment="1">
      <alignment horizontal="center" vertical="top" wrapText="1"/>
    </xf>
    <xf numFmtId="1" fontId="5" fillId="2" borderId="5" xfId="0" applyNumberFormat="1" applyFont="1" applyFill="1" applyBorder="1" applyAlignment="1">
      <alignment horizontal="center" vertical="center" wrapText="1"/>
    </xf>
    <xf numFmtId="166" fontId="29" fillId="2" borderId="5" xfId="0" applyNumberFormat="1" applyFont="1" applyFill="1" applyBorder="1" applyAlignment="1">
      <alignment horizontal="center" vertical="center" wrapText="1"/>
    </xf>
    <xf numFmtId="164" fontId="29" fillId="2" borderId="5" xfId="0" applyNumberFormat="1" applyFont="1" applyFill="1" applyBorder="1" applyAlignment="1">
      <alignment horizontal="center" vertical="center" wrapText="1"/>
    </xf>
    <xf numFmtId="166" fontId="29" fillId="2" borderId="2" xfId="0" applyNumberFormat="1" applyFont="1" applyFill="1" applyBorder="1" applyAlignment="1">
      <alignment horizontal="center" vertical="center" wrapText="1"/>
    </xf>
    <xf numFmtId="164" fontId="29" fillId="2" borderId="5" xfId="0" applyNumberFormat="1" applyFont="1" applyFill="1" applyBorder="1" applyAlignment="1">
      <alignment horizontal="center" vertical="center" wrapText="1" readingOrder="1"/>
    </xf>
    <xf numFmtId="164" fontId="29" fillId="2" borderId="2" xfId="11" applyNumberFormat="1" applyFont="1" applyFill="1" applyBorder="1" applyAlignment="1" applyProtection="1">
      <alignment horizontal="center" vertical="center" shrinkToFit="1" readingOrder="1"/>
    </xf>
    <xf numFmtId="164" fontId="29" fillId="2" borderId="2" xfId="0" applyNumberFormat="1" applyFont="1" applyFill="1" applyBorder="1" applyAlignment="1">
      <alignment horizontal="center" vertical="center" wrapText="1" readingOrder="1"/>
    </xf>
    <xf numFmtId="164" fontId="29" fillId="2" borderId="14" xfId="0" applyNumberFormat="1" applyFont="1" applyFill="1" applyBorder="1" applyAlignment="1">
      <alignment horizontal="center" vertical="center" wrapText="1" readingOrder="1"/>
    </xf>
    <xf numFmtId="10" fontId="14" fillId="2" borderId="2" xfId="0" applyNumberFormat="1" applyFont="1" applyFill="1" applyBorder="1" applyAlignment="1">
      <alignment horizontal="center" vertical="center" wrapText="1"/>
    </xf>
    <xf numFmtId="0" fontId="32" fillId="0" borderId="15" xfId="0" applyNumberFormat="1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164" fontId="18" fillId="2" borderId="2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>
      <alignment vertical="top" wrapText="1"/>
    </xf>
    <xf numFmtId="0" fontId="5" fillId="2" borderId="13" xfId="0" applyNumberFormat="1" applyFont="1" applyFill="1" applyBorder="1" applyAlignment="1">
      <alignment vertical="top" wrapText="1"/>
    </xf>
    <xf numFmtId="0" fontId="5" fillId="0" borderId="5" xfId="0" applyNumberFormat="1" applyFont="1" applyFill="1" applyBorder="1" applyAlignment="1">
      <alignment horizontal="center" vertical="top" wrapText="1"/>
    </xf>
    <xf numFmtId="0" fontId="32" fillId="0" borderId="2" xfId="0" applyNumberFormat="1" applyFont="1" applyFill="1" applyBorder="1" applyAlignment="1">
      <alignment horizontal="center" vertical="center" wrapText="1"/>
    </xf>
  </cellXfs>
  <cellStyles count="36">
    <cellStyle name="br" xfId="19"/>
    <cellStyle name="col" xfId="18"/>
    <cellStyle name="st25" xfId="35"/>
    <cellStyle name="style0" xfId="20"/>
    <cellStyle name="td" xfId="21"/>
    <cellStyle name="tr" xfId="17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10"/>
    <cellStyle name="xl32" xfId="26"/>
    <cellStyle name="xl33" xfId="27"/>
    <cellStyle name="xl34" xfId="28"/>
    <cellStyle name="xl35" xfId="13"/>
    <cellStyle name="xl36" xfId="14"/>
    <cellStyle name="xl37" xfId="15"/>
    <cellStyle name="xl38" xfId="29"/>
    <cellStyle name="xl39" xfId="16"/>
    <cellStyle name="xl40" xfId="9"/>
    <cellStyle name="xl41" xfId="11"/>
    <cellStyle name="xl42" xfId="12"/>
    <cellStyle name="xl43" xfId="30"/>
    <cellStyle name="xl44" xfId="31"/>
    <cellStyle name="xl45" xfId="32"/>
    <cellStyle name="xl46" xfId="33"/>
    <cellStyle name="xl64" xfId="34"/>
    <cellStyle name="xl97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"/>
  <sheetViews>
    <sheetView tabSelected="1" view="pageBreakPreview" topLeftCell="K24" zoomScaleNormal="90" zoomScaleSheetLayoutView="100" workbookViewId="0">
      <selection activeCell="L29" sqref="L29"/>
    </sheetView>
  </sheetViews>
  <sheetFormatPr defaultColWidth="9.1171875" defaultRowHeight="15.7" x14ac:dyDescent="0.55000000000000004"/>
  <cols>
    <col min="1" max="1" width="52.5859375" style="1" customWidth="1"/>
    <col min="2" max="2" width="10.05859375" style="39" customWidth="1"/>
    <col min="3" max="3" width="16.41015625" style="39" customWidth="1"/>
    <col min="4" max="5" width="18.5859375" style="40" customWidth="1"/>
    <col min="6" max="8" width="16.1171875" style="41" customWidth="1"/>
    <col min="9" max="9" width="15" style="42" customWidth="1"/>
    <col min="10" max="10" width="16.1171875" style="42" customWidth="1"/>
    <col min="11" max="11" width="95" style="30" customWidth="1"/>
    <col min="12" max="12" width="29.5859375" style="1" customWidth="1"/>
    <col min="13" max="13" width="8.29296875" style="3" hidden="1" customWidth="1"/>
    <col min="14" max="14" width="19.87890625" style="1" customWidth="1"/>
    <col min="15" max="15" width="29.1171875" style="1" customWidth="1"/>
    <col min="16" max="16" width="23.41015625" style="2" customWidth="1"/>
    <col min="17" max="17" width="19.703125" style="1" customWidth="1"/>
    <col min="18" max="18" width="26.703125" style="1" customWidth="1"/>
    <col min="19" max="19" width="35.1171875" style="1" customWidth="1"/>
    <col min="20" max="20" width="25.5859375" style="1" customWidth="1"/>
    <col min="21" max="21" width="14.87890625" style="1" customWidth="1"/>
    <col min="22" max="16384" width="9.1171875" style="1"/>
  </cols>
  <sheetData>
    <row r="1" spans="1:19" s="4" customFormat="1" ht="53.25" customHeight="1" x14ac:dyDescent="0.45">
      <c r="A1" s="84"/>
      <c r="B1" s="84"/>
      <c r="C1" s="85"/>
      <c r="D1" s="86"/>
      <c r="E1" s="48"/>
      <c r="F1" s="31"/>
      <c r="G1" s="31"/>
      <c r="H1" s="31"/>
      <c r="I1" s="32"/>
      <c r="J1" s="32"/>
      <c r="K1" s="43" t="s">
        <v>117</v>
      </c>
      <c r="L1" s="27"/>
      <c r="M1" s="6"/>
      <c r="P1" s="5"/>
    </row>
    <row r="2" spans="1:19" s="4" customFormat="1" ht="54" customHeight="1" x14ac:dyDescent="0.5">
      <c r="A2" s="83" t="s">
        <v>116</v>
      </c>
      <c r="B2" s="83"/>
      <c r="C2" s="83"/>
      <c r="D2" s="83"/>
      <c r="E2" s="83"/>
      <c r="F2" s="83"/>
      <c r="G2" s="83"/>
      <c r="H2" s="83"/>
      <c r="I2" s="83"/>
      <c r="J2" s="49" t="s">
        <v>103</v>
      </c>
      <c r="K2" s="28"/>
      <c r="M2" s="6"/>
      <c r="P2" s="5"/>
    </row>
    <row r="3" spans="1:19" s="4" customFormat="1" ht="92.25" customHeight="1" x14ac:dyDescent="0.5">
      <c r="A3" s="81" t="s">
        <v>92</v>
      </c>
      <c r="B3" s="62" t="s">
        <v>102</v>
      </c>
      <c r="C3" s="100" t="s">
        <v>154</v>
      </c>
      <c r="D3" s="45" t="s">
        <v>155</v>
      </c>
      <c r="E3" s="100" t="s">
        <v>106</v>
      </c>
      <c r="F3" s="101" t="s">
        <v>119</v>
      </c>
      <c r="G3" s="101" t="s">
        <v>115</v>
      </c>
      <c r="H3" s="119" t="s">
        <v>107</v>
      </c>
      <c r="I3" s="120" t="s">
        <v>156</v>
      </c>
      <c r="J3" s="120" t="s">
        <v>112</v>
      </c>
      <c r="K3" s="113" t="s">
        <v>120</v>
      </c>
      <c r="L3" s="112" t="s">
        <v>149</v>
      </c>
      <c r="M3" s="26"/>
      <c r="P3" s="5"/>
    </row>
    <row r="4" spans="1:19" s="4" customFormat="1" ht="18" customHeight="1" x14ac:dyDescent="0.5">
      <c r="A4" s="50" t="s">
        <v>91</v>
      </c>
      <c r="B4" s="55">
        <v>2</v>
      </c>
      <c r="C4" s="51">
        <v>3</v>
      </c>
      <c r="D4" s="52">
        <v>4</v>
      </c>
      <c r="E4" s="52">
        <v>5</v>
      </c>
      <c r="F4" s="102">
        <v>6</v>
      </c>
      <c r="G4" s="103" t="s">
        <v>108</v>
      </c>
      <c r="H4" s="103" t="s">
        <v>109</v>
      </c>
      <c r="I4" s="82" t="s">
        <v>110</v>
      </c>
      <c r="J4" s="82" t="s">
        <v>111</v>
      </c>
      <c r="K4" s="53">
        <v>11</v>
      </c>
      <c r="L4" s="121">
        <v>12</v>
      </c>
      <c r="M4" s="6"/>
      <c r="P4" s="5"/>
    </row>
    <row r="5" spans="1:19" s="4" customFormat="1" ht="21" customHeight="1" x14ac:dyDescent="0.5">
      <c r="A5" s="64" t="s">
        <v>90</v>
      </c>
      <c r="B5" s="65" t="s">
        <v>89</v>
      </c>
      <c r="C5" s="34">
        <f>C6+C7+C8+C9+C10+C12+C13+C11</f>
        <v>281511.5</v>
      </c>
      <c r="D5" s="34">
        <f>D6+D7+D8+D9+D10+D12+D13+D11</f>
        <v>302713.90000000002</v>
      </c>
      <c r="E5" s="34">
        <f>E6+E7+E8+E9+E10+E12+E13+E11</f>
        <v>302423.90000000002</v>
      </c>
      <c r="F5" s="34">
        <f>F6+F7+F8+F9+F10+F12+F13+F11</f>
        <v>301502.10000000003</v>
      </c>
      <c r="G5" s="34">
        <f>SUM(F5-C5)</f>
        <v>19990.600000000035</v>
      </c>
      <c r="H5" s="54">
        <f>F5/C5</f>
        <v>1.0710116638219043</v>
      </c>
      <c r="I5" s="54">
        <f>D5/C5</f>
        <v>1.0753162837042183</v>
      </c>
      <c r="J5" s="54">
        <f>F5/E5</f>
        <v>0.99695196047666867</v>
      </c>
      <c r="K5" s="29"/>
      <c r="L5" s="114"/>
      <c r="M5" s="13"/>
      <c r="P5" s="5"/>
    </row>
    <row r="6" spans="1:19" s="4" customFormat="1" ht="48.7" customHeight="1" x14ac:dyDescent="0.5">
      <c r="A6" s="92" t="s">
        <v>88</v>
      </c>
      <c r="B6" s="66" t="s">
        <v>87</v>
      </c>
      <c r="C6" s="104">
        <v>5509.2</v>
      </c>
      <c r="D6" s="105">
        <v>4655.2</v>
      </c>
      <c r="E6" s="90">
        <v>4655.2</v>
      </c>
      <c r="F6" s="90">
        <v>4652.1000000000004</v>
      </c>
      <c r="G6" s="59">
        <f>SUM(F6-C6)</f>
        <v>-857.09999999999945</v>
      </c>
      <c r="H6" s="74">
        <f>F6/C6</f>
        <v>0.84442387279459818</v>
      </c>
      <c r="I6" s="74">
        <f>D6/C6</f>
        <v>0.8449865679227474</v>
      </c>
      <c r="J6" s="74">
        <f>F6/E6</f>
        <v>0.99933407802027852</v>
      </c>
      <c r="K6" s="61" t="s">
        <v>118</v>
      </c>
      <c r="L6" s="114"/>
      <c r="M6" s="60">
        <f>I6-100%</f>
        <v>-0.1550134320772526</v>
      </c>
      <c r="P6" s="5"/>
    </row>
    <row r="7" spans="1:19" s="4" customFormat="1" ht="49.7" customHeight="1" x14ac:dyDescent="0.5">
      <c r="A7" s="92" t="s">
        <v>86</v>
      </c>
      <c r="B7" s="66" t="s">
        <v>85</v>
      </c>
      <c r="C7" s="104">
        <v>12824</v>
      </c>
      <c r="D7" s="105">
        <v>12587.2</v>
      </c>
      <c r="E7" s="90">
        <v>12587.2</v>
      </c>
      <c r="F7" s="90">
        <v>12450.1</v>
      </c>
      <c r="G7" s="59">
        <f>SUM(F7-C7)</f>
        <v>-373.89999999999964</v>
      </c>
      <c r="H7" s="74">
        <f>F7/C7</f>
        <v>0.97084373050530259</v>
      </c>
      <c r="I7" s="74">
        <f>D7/C7</f>
        <v>0.98153462258265756</v>
      </c>
      <c r="J7" s="74">
        <f>F7/E7</f>
        <v>0.98910798271259692</v>
      </c>
      <c r="K7" s="29"/>
      <c r="L7" s="115"/>
      <c r="M7" s="60">
        <f t="shared" ref="M7:M58" si="0">I7-100%</f>
        <v>-1.8465377417342443E-2</v>
      </c>
      <c r="P7" s="5"/>
    </row>
    <row r="8" spans="1:19" s="4" customFormat="1" ht="67.349999999999994" customHeight="1" x14ac:dyDescent="0.5">
      <c r="A8" s="92" t="s">
        <v>84</v>
      </c>
      <c r="B8" s="66" t="s">
        <v>83</v>
      </c>
      <c r="C8" s="104">
        <v>100500.2</v>
      </c>
      <c r="D8" s="105">
        <v>107898</v>
      </c>
      <c r="E8" s="90">
        <v>107898</v>
      </c>
      <c r="F8" s="90">
        <v>107443.6</v>
      </c>
      <c r="G8" s="59">
        <f>SUM(F8-C8)</f>
        <v>6943.4000000000087</v>
      </c>
      <c r="H8" s="74">
        <f>F8/C8</f>
        <v>1.0690884197245381</v>
      </c>
      <c r="I8" s="74">
        <f>D8/C8</f>
        <v>1.0736098037615847</v>
      </c>
      <c r="J8" s="74">
        <f>F8/E8</f>
        <v>0.99578861517358996</v>
      </c>
      <c r="K8" s="45" t="s">
        <v>131</v>
      </c>
      <c r="L8" s="115"/>
      <c r="M8" s="60">
        <f t="shared" si="0"/>
        <v>7.3609803761584658E-2</v>
      </c>
      <c r="P8" s="5"/>
    </row>
    <row r="9" spans="1:19" s="4" customFormat="1" ht="22.5" customHeight="1" x14ac:dyDescent="0.5">
      <c r="A9" s="93" t="s">
        <v>82</v>
      </c>
      <c r="B9" s="67" t="s">
        <v>81</v>
      </c>
      <c r="C9" s="104">
        <v>14.8</v>
      </c>
      <c r="D9" s="105">
        <v>14.8</v>
      </c>
      <c r="E9" s="90">
        <v>14.8</v>
      </c>
      <c r="F9" s="90">
        <v>14.8</v>
      </c>
      <c r="G9" s="59">
        <f>SUM(F9-C9)</f>
        <v>0</v>
      </c>
      <c r="H9" s="74">
        <f>F9/C9</f>
        <v>1</v>
      </c>
      <c r="I9" s="74">
        <f>D9/C9</f>
        <v>1</v>
      </c>
      <c r="J9" s="74">
        <f>F9/E9</f>
        <v>1</v>
      </c>
      <c r="K9" s="45"/>
      <c r="L9" s="115"/>
      <c r="M9" s="60">
        <f t="shared" si="0"/>
        <v>0</v>
      </c>
      <c r="P9" s="5"/>
    </row>
    <row r="10" spans="1:19" s="4" customFormat="1" ht="49.5" customHeight="1" x14ac:dyDescent="0.5">
      <c r="A10" s="92" t="s">
        <v>80</v>
      </c>
      <c r="B10" s="66" t="s">
        <v>79</v>
      </c>
      <c r="C10" s="104">
        <v>49057.4</v>
      </c>
      <c r="D10" s="105">
        <v>48808.7</v>
      </c>
      <c r="E10" s="90">
        <v>48808.7</v>
      </c>
      <c r="F10" s="90">
        <v>48714.400000000001</v>
      </c>
      <c r="G10" s="59">
        <f>SUM(F10-C10)</f>
        <v>-343</v>
      </c>
      <c r="H10" s="74">
        <f>F10/C10</f>
        <v>0.9930081904055249</v>
      </c>
      <c r="I10" s="74">
        <f>D10/C10</f>
        <v>0.99493042843689217</v>
      </c>
      <c r="J10" s="74">
        <f>F10/E10</f>
        <v>0.99806796739105952</v>
      </c>
      <c r="K10" s="61"/>
      <c r="L10" s="114"/>
      <c r="M10" s="60">
        <f t="shared" si="0"/>
        <v>-5.0695715631078331E-3</v>
      </c>
      <c r="P10" s="5"/>
    </row>
    <row r="11" spans="1:19" s="4" customFormat="1" ht="29.25" customHeight="1" x14ac:dyDescent="0.5">
      <c r="A11" s="93" t="s">
        <v>78</v>
      </c>
      <c r="B11" s="68" t="s">
        <v>77</v>
      </c>
      <c r="C11" s="104">
        <v>0</v>
      </c>
      <c r="D11" s="105">
        <v>56.5</v>
      </c>
      <c r="E11" s="90">
        <v>1247.9000000000001</v>
      </c>
      <c r="F11" s="91">
        <v>1247.9000000000001</v>
      </c>
      <c r="G11" s="59">
        <f>SUM(F11-C11)</f>
        <v>1247.9000000000001</v>
      </c>
      <c r="H11" s="75" t="e">
        <f>F11/C11</f>
        <v>#DIV/0!</v>
      </c>
      <c r="I11" s="75" t="e">
        <f>D11/C11</f>
        <v>#DIV/0!</v>
      </c>
      <c r="J11" s="74">
        <f>F11/E11</f>
        <v>1</v>
      </c>
      <c r="K11" s="61" t="s">
        <v>148</v>
      </c>
      <c r="L11" s="115"/>
      <c r="M11" s="60" t="e">
        <f t="shared" si="0"/>
        <v>#DIV/0!</v>
      </c>
      <c r="N11" s="20"/>
      <c r="P11" s="5"/>
    </row>
    <row r="12" spans="1:19" s="4" customFormat="1" ht="32" customHeight="1" x14ac:dyDescent="0.5">
      <c r="A12" s="92" t="s">
        <v>76</v>
      </c>
      <c r="B12" s="66" t="s">
        <v>75</v>
      </c>
      <c r="C12" s="104">
        <v>2000</v>
      </c>
      <c r="D12" s="105">
        <v>1807.4</v>
      </c>
      <c r="E12" s="91">
        <v>50</v>
      </c>
      <c r="F12" s="91">
        <v>0</v>
      </c>
      <c r="G12" s="59">
        <f>SUM(F12-C12)</f>
        <v>-2000</v>
      </c>
      <c r="H12" s="74">
        <f>F12/C12</f>
        <v>0</v>
      </c>
      <c r="I12" s="74">
        <f>D12/C12</f>
        <v>0.90370000000000006</v>
      </c>
      <c r="J12" s="75">
        <f>F12/E12</f>
        <v>0</v>
      </c>
      <c r="K12" s="45" t="s">
        <v>132</v>
      </c>
      <c r="L12" s="115"/>
      <c r="M12" s="60">
        <f t="shared" si="0"/>
        <v>-9.6299999999999941E-2</v>
      </c>
      <c r="N12" s="20"/>
      <c r="P12" s="5"/>
    </row>
    <row r="13" spans="1:19" s="4" customFormat="1" ht="46.7" customHeight="1" x14ac:dyDescent="0.5">
      <c r="A13" s="92" t="s">
        <v>74</v>
      </c>
      <c r="B13" s="66" t="s">
        <v>73</v>
      </c>
      <c r="C13" s="104">
        <v>111605.9</v>
      </c>
      <c r="D13" s="105">
        <v>126886.1</v>
      </c>
      <c r="E13" s="90">
        <v>127162.1</v>
      </c>
      <c r="F13" s="90">
        <v>126979.2</v>
      </c>
      <c r="G13" s="59">
        <f>SUM(F13-C13)</f>
        <v>15373.300000000003</v>
      </c>
      <c r="H13" s="74">
        <f>F13/C13</f>
        <v>1.1377463019428184</v>
      </c>
      <c r="I13" s="74">
        <f>D13/C13</f>
        <v>1.1369121166533311</v>
      </c>
      <c r="J13" s="74">
        <f>F13/E13</f>
        <v>0.99856167836171306</v>
      </c>
      <c r="K13" s="45" t="s">
        <v>121</v>
      </c>
      <c r="L13" s="116"/>
      <c r="M13" s="60">
        <f t="shared" si="0"/>
        <v>0.13691211665333114</v>
      </c>
      <c r="N13" s="20"/>
      <c r="O13" s="22"/>
      <c r="P13" s="21"/>
      <c r="S13" s="25"/>
    </row>
    <row r="14" spans="1:19" s="4" customFormat="1" ht="15.35" hidden="1" x14ac:dyDescent="0.5">
      <c r="A14" s="44" t="s">
        <v>72</v>
      </c>
      <c r="B14" s="65" t="s">
        <v>71</v>
      </c>
      <c r="C14" s="34">
        <f>C15</f>
        <v>0</v>
      </c>
      <c r="D14" s="34">
        <f>D15</f>
        <v>0</v>
      </c>
      <c r="E14" s="76">
        <f>E15</f>
        <v>0</v>
      </c>
      <c r="F14" s="76">
        <f>F15</f>
        <v>0</v>
      </c>
      <c r="G14" s="57">
        <f>SUM(F14-C14)</f>
        <v>0</v>
      </c>
      <c r="H14" s="74" t="e">
        <f>F14/C14</f>
        <v>#DIV/0!</v>
      </c>
      <c r="I14" s="74" t="e">
        <f>D14/C14</f>
        <v>#DIV/0!</v>
      </c>
      <c r="J14" s="34"/>
      <c r="K14" s="45"/>
      <c r="L14" s="114"/>
      <c r="M14" s="60" t="e">
        <f t="shared" si="0"/>
        <v>#DIV/0!</v>
      </c>
      <c r="P14" s="5"/>
    </row>
    <row r="15" spans="1:19" s="4" customFormat="1" ht="33" hidden="1" customHeight="1" x14ac:dyDescent="0.5">
      <c r="A15" s="92" t="s">
        <v>70</v>
      </c>
      <c r="B15" s="66" t="s">
        <v>69</v>
      </c>
      <c r="C15" s="33">
        <v>0</v>
      </c>
      <c r="D15" s="58">
        <v>0</v>
      </c>
      <c r="E15" s="59">
        <v>0</v>
      </c>
      <c r="F15" s="59">
        <v>0</v>
      </c>
      <c r="G15" s="58">
        <f>SUM(F15-C15)</f>
        <v>0</v>
      </c>
      <c r="H15" s="74" t="e">
        <f>F15/C15</f>
        <v>#DIV/0!</v>
      </c>
      <c r="I15" s="74" t="e">
        <f>D15/C15</f>
        <v>#DIV/0!</v>
      </c>
      <c r="J15" s="33"/>
      <c r="K15" s="45"/>
      <c r="L15" s="115"/>
      <c r="M15" s="60" t="e">
        <f t="shared" si="0"/>
        <v>#DIV/0!</v>
      </c>
      <c r="N15" s="14"/>
      <c r="P15" s="5"/>
    </row>
    <row r="16" spans="1:19" s="4" customFormat="1" ht="30" x14ac:dyDescent="0.5">
      <c r="A16" s="44" t="s">
        <v>68</v>
      </c>
      <c r="B16" s="65" t="s">
        <v>67</v>
      </c>
      <c r="C16" s="76">
        <f>C17+C18</f>
        <v>2359</v>
      </c>
      <c r="D16" s="76">
        <f>D17+D18</f>
        <v>2854.6</v>
      </c>
      <c r="E16" s="76">
        <f>E17+E18</f>
        <v>2854.6</v>
      </c>
      <c r="F16" s="76">
        <f>F17+F18</f>
        <v>1840.5</v>
      </c>
      <c r="G16" s="72">
        <f>SUM(F16-C16)</f>
        <v>-518.5</v>
      </c>
      <c r="H16" s="77">
        <f>F16/C16</f>
        <v>0.78020347604917339</v>
      </c>
      <c r="I16" s="74">
        <f>D16/C16</f>
        <v>1.2100890207715134</v>
      </c>
      <c r="J16" s="77">
        <f>F16/E16</f>
        <v>0.64474882645554543</v>
      </c>
      <c r="K16" s="45"/>
      <c r="L16" s="114"/>
      <c r="M16" s="60">
        <f t="shared" si="0"/>
        <v>0.21008902077151337</v>
      </c>
      <c r="P16" s="5"/>
    </row>
    <row r="17" spans="1:17" s="4" customFormat="1" ht="83.7" customHeight="1" x14ac:dyDescent="0.5">
      <c r="A17" s="94" t="s">
        <v>113</v>
      </c>
      <c r="B17" s="87" t="s">
        <v>114</v>
      </c>
      <c r="C17" s="106">
        <v>2000</v>
      </c>
      <c r="D17" s="106">
        <v>2717.6</v>
      </c>
      <c r="E17" s="90">
        <v>2717.6</v>
      </c>
      <c r="F17" s="90">
        <v>1703.5</v>
      </c>
      <c r="G17" s="59">
        <f>SUM(F17-C17)</f>
        <v>-296.5</v>
      </c>
      <c r="H17" s="74">
        <f>F17/C17</f>
        <v>0.85175000000000001</v>
      </c>
      <c r="I17" s="74">
        <f>D17/C17</f>
        <v>1.3588</v>
      </c>
      <c r="J17" s="74">
        <f>F17/E17</f>
        <v>0.62683985869885195</v>
      </c>
      <c r="K17" s="62" t="s">
        <v>133</v>
      </c>
      <c r="L17" s="114" t="s">
        <v>150</v>
      </c>
      <c r="M17" s="60">
        <f t="shared" si="0"/>
        <v>0.35880000000000001</v>
      </c>
      <c r="N17" s="20"/>
      <c r="O17" s="22"/>
      <c r="P17" s="21"/>
      <c r="Q17" s="24"/>
    </row>
    <row r="18" spans="1:17" s="4" customFormat="1" ht="58.35" customHeight="1" x14ac:dyDescent="0.5">
      <c r="A18" s="95" t="s">
        <v>66</v>
      </c>
      <c r="B18" s="69" t="s">
        <v>65</v>
      </c>
      <c r="C18" s="106">
        <v>359</v>
      </c>
      <c r="D18" s="106">
        <v>137</v>
      </c>
      <c r="E18" s="90">
        <v>137</v>
      </c>
      <c r="F18" s="90">
        <v>137</v>
      </c>
      <c r="G18" s="59">
        <f>SUM(F18-C18)</f>
        <v>-222</v>
      </c>
      <c r="H18" s="74">
        <f>F18/C18</f>
        <v>0.38161559888579388</v>
      </c>
      <c r="I18" s="74">
        <f>D18/C18</f>
        <v>0.38161559888579388</v>
      </c>
      <c r="J18" s="74">
        <f>F18/E18</f>
        <v>1</v>
      </c>
      <c r="K18" s="63" t="s">
        <v>122</v>
      </c>
      <c r="L18" s="115"/>
      <c r="M18" s="60">
        <f t="shared" si="0"/>
        <v>-0.61838440111420612</v>
      </c>
      <c r="N18" s="20"/>
      <c r="O18" s="22"/>
      <c r="P18" s="21"/>
    </row>
    <row r="19" spans="1:17" s="4" customFormat="1" ht="15" x14ac:dyDescent="0.4">
      <c r="A19" s="44" t="s">
        <v>64</v>
      </c>
      <c r="B19" s="65" t="s">
        <v>63</v>
      </c>
      <c r="C19" s="34">
        <f>C20+C21+C22+C23+C24+C25</f>
        <v>401943.4</v>
      </c>
      <c r="D19" s="34">
        <f>D20+D21+D22+D23+D24+D25</f>
        <v>274075.8</v>
      </c>
      <c r="E19" s="76">
        <f>E20+E21+E22+E23+E24+E25</f>
        <v>274300.10000000003</v>
      </c>
      <c r="F19" s="76">
        <f>F20+F21+F22+F23+F24+F25</f>
        <v>274217.09999999998</v>
      </c>
      <c r="G19" s="57">
        <f>SUM(F19-C19)</f>
        <v>-127726.30000000005</v>
      </c>
      <c r="H19" s="77">
        <f>F19/C19</f>
        <v>0.68222814455965686</v>
      </c>
      <c r="I19" s="77">
        <f>D19/C19</f>
        <v>0.6818766025266243</v>
      </c>
      <c r="J19" s="77">
        <f>F19/E19</f>
        <v>0.99969741170345883</v>
      </c>
      <c r="K19" s="47" t="s">
        <v>93</v>
      </c>
      <c r="L19" s="117"/>
      <c r="M19" s="60">
        <f t="shared" si="0"/>
        <v>-0.3181233974733757</v>
      </c>
      <c r="N19" s="23"/>
      <c r="P19" s="5"/>
    </row>
    <row r="20" spans="1:17" s="4" customFormat="1" ht="57.75" customHeight="1" x14ac:dyDescent="0.5">
      <c r="A20" s="92" t="s">
        <v>62</v>
      </c>
      <c r="B20" s="66" t="s">
        <v>61</v>
      </c>
      <c r="C20" s="107">
        <v>2216</v>
      </c>
      <c r="D20" s="107">
        <v>2216</v>
      </c>
      <c r="E20" s="90">
        <v>2216</v>
      </c>
      <c r="F20" s="90">
        <v>2215.9</v>
      </c>
      <c r="G20" s="108">
        <f>SUM(F20-C20)</f>
        <v>-9.9999999999909051E-2</v>
      </c>
      <c r="H20" s="74">
        <f>F20/C20</f>
        <v>0.99995487364620939</v>
      </c>
      <c r="I20" s="74">
        <f>D20/C20</f>
        <v>1</v>
      </c>
      <c r="J20" s="74">
        <f>F20/E20</f>
        <v>0.99995487364620939</v>
      </c>
      <c r="K20" s="45"/>
      <c r="L20" s="115"/>
      <c r="M20" s="60">
        <f t="shared" si="0"/>
        <v>0</v>
      </c>
      <c r="N20" s="23"/>
      <c r="P20" s="5"/>
    </row>
    <row r="21" spans="1:17" s="4" customFormat="1" ht="57.7" customHeight="1" x14ac:dyDescent="0.5">
      <c r="A21" s="92" t="s">
        <v>60</v>
      </c>
      <c r="B21" s="66" t="s">
        <v>59</v>
      </c>
      <c r="C21" s="107">
        <v>3961.8</v>
      </c>
      <c r="D21" s="107">
        <v>13792.4</v>
      </c>
      <c r="E21" s="90">
        <v>13792.3</v>
      </c>
      <c r="F21" s="90">
        <v>13792.3</v>
      </c>
      <c r="G21" s="108">
        <f>SUM(F21-C21)</f>
        <v>9830.5</v>
      </c>
      <c r="H21" s="74">
        <f>F21/C21</f>
        <v>3.4813216214851832</v>
      </c>
      <c r="I21" s="74">
        <f>D21/C21</f>
        <v>3.4813468625372304</v>
      </c>
      <c r="J21" s="74">
        <f>F21/E21</f>
        <v>1</v>
      </c>
      <c r="K21" s="45" t="s">
        <v>157</v>
      </c>
      <c r="L21" s="115"/>
      <c r="M21" s="60">
        <f t="shared" si="0"/>
        <v>2.4813468625372304</v>
      </c>
      <c r="N21" s="23"/>
      <c r="P21" s="5"/>
    </row>
    <row r="22" spans="1:17" s="4" customFormat="1" ht="66.75" customHeight="1" x14ac:dyDescent="0.5">
      <c r="A22" s="92" t="s">
        <v>97</v>
      </c>
      <c r="B22" s="70" t="s">
        <v>96</v>
      </c>
      <c r="C22" s="107">
        <v>0</v>
      </c>
      <c r="D22" s="107">
        <v>100</v>
      </c>
      <c r="E22" s="90">
        <v>300</v>
      </c>
      <c r="F22" s="90">
        <v>300</v>
      </c>
      <c r="G22" s="108">
        <f>SUM(F22-C22)</f>
        <v>300</v>
      </c>
      <c r="H22" s="75" t="e">
        <f>F22/C22</f>
        <v>#DIV/0!</v>
      </c>
      <c r="I22" s="75" t="e">
        <f>D22/C22</f>
        <v>#DIV/0!</v>
      </c>
      <c r="J22" s="74">
        <f>F22/E22</f>
        <v>1</v>
      </c>
      <c r="K22" s="45" t="s">
        <v>134</v>
      </c>
      <c r="L22" s="118"/>
      <c r="M22" s="60" t="e">
        <f t="shared" si="0"/>
        <v>#DIV/0!</v>
      </c>
      <c r="N22" s="23"/>
      <c r="O22" s="14"/>
      <c r="P22" s="5"/>
    </row>
    <row r="23" spans="1:17" s="4" customFormat="1" ht="20.7" customHeight="1" x14ac:dyDescent="0.5">
      <c r="A23" s="92" t="s">
        <v>58</v>
      </c>
      <c r="B23" s="66" t="s">
        <v>57</v>
      </c>
      <c r="C23" s="107">
        <v>10924.4</v>
      </c>
      <c r="D23" s="107">
        <v>11264.6</v>
      </c>
      <c r="E23" s="90">
        <f>11264.6+0.1</f>
        <v>11264.7</v>
      </c>
      <c r="F23" s="90">
        <v>11264.6</v>
      </c>
      <c r="G23" s="108">
        <f>SUM(F23-C23)</f>
        <v>340.20000000000073</v>
      </c>
      <c r="H23" s="74">
        <f>F23/C23</f>
        <v>1.0311412983779431</v>
      </c>
      <c r="I23" s="74">
        <f>D23/C23</f>
        <v>1.0311412983779431</v>
      </c>
      <c r="J23" s="74">
        <f>F23/E23</f>
        <v>0.99999112271076895</v>
      </c>
      <c r="K23" s="45"/>
      <c r="L23" s="115"/>
      <c r="M23" s="60">
        <f t="shared" si="0"/>
        <v>3.1141298377943105E-2</v>
      </c>
      <c r="N23" s="23"/>
      <c r="O23" s="6"/>
      <c r="P23" s="5"/>
    </row>
    <row r="24" spans="1:17" s="4" customFormat="1" ht="81.349999999999994" customHeight="1" x14ac:dyDescent="0.5">
      <c r="A24" s="92" t="s">
        <v>56</v>
      </c>
      <c r="B24" s="66" t="s">
        <v>55</v>
      </c>
      <c r="C24" s="107">
        <v>382018</v>
      </c>
      <c r="D24" s="107">
        <v>232989.4</v>
      </c>
      <c r="E24" s="90">
        <v>233013.7</v>
      </c>
      <c r="F24" s="90">
        <v>233009.9</v>
      </c>
      <c r="G24" s="108">
        <f>SUM(F24-C24)</f>
        <v>-149008.1</v>
      </c>
      <c r="H24" s="74">
        <f>F24/C24</f>
        <v>0.60994481935406186</v>
      </c>
      <c r="I24" s="74">
        <f>D24/C24</f>
        <v>0.60989115696119034</v>
      </c>
      <c r="J24" s="74">
        <f>F24/E24</f>
        <v>0.99998369194601</v>
      </c>
      <c r="K24" s="45" t="s">
        <v>135</v>
      </c>
      <c r="L24" s="115"/>
      <c r="M24" s="60">
        <f t="shared" si="0"/>
        <v>-0.39010884303880966</v>
      </c>
      <c r="N24" s="23"/>
      <c r="P24" s="5"/>
    </row>
    <row r="25" spans="1:17" s="4" customFormat="1" ht="56" customHeight="1" x14ac:dyDescent="0.5">
      <c r="A25" s="96" t="s">
        <v>54</v>
      </c>
      <c r="B25" s="66" t="s">
        <v>53</v>
      </c>
      <c r="C25" s="107">
        <v>2823.2</v>
      </c>
      <c r="D25" s="107">
        <v>13713.4</v>
      </c>
      <c r="E25" s="90">
        <v>13713.4</v>
      </c>
      <c r="F25" s="90">
        <f>13634.5-0.1</f>
        <v>13634.4</v>
      </c>
      <c r="G25" s="108">
        <f>SUM(F25-C25)</f>
        <v>10811.2</v>
      </c>
      <c r="H25" s="74">
        <f>F25/C25</f>
        <v>4.8294134315670165</v>
      </c>
      <c r="I25" s="74">
        <f>D25/C25</f>
        <v>4.8573958628506659</v>
      </c>
      <c r="J25" s="74">
        <f>F25/E25</f>
        <v>0.99423921128239534</v>
      </c>
      <c r="K25" s="61" t="s">
        <v>136</v>
      </c>
      <c r="L25" s="45"/>
      <c r="M25" s="60">
        <f t="shared" si="0"/>
        <v>3.8573958628506659</v>
      </c>
      <c r="N25" s="23"/>
      <c r="O25" s="6"/>
      <c r="P25" s="5"/>
    </row>
    <row r="26" spans="1:17" s="4" customFormat="1" ht="15" x14ac:dyDescent="0.5">
      <c r="A26" s="97" t="s">
        <v>52</v>
      </c>
      <c r="B26" s="65" t="s">
        <v>51</v>
      </c>
      <c r="C26" s="34">
        <f>C27+C28+C29+C30</f>
        <v>987172.7</v>
      </c>
      <c r="D26" s="34">
        <f>D27+D28+D29+D30</f>
        <v>1111636.3</v>
      </c>
      <c r="E26" s="76">
        <f>E27+E28+E29+E30</f>
        <v>1111632</v>
      </c>
      <c r="F26" s="76">
        <f>F27+F28+F29+F30</f>
        <v>1098666.6000000001</v>
      </c>
      <c r="G26" s="57">
        <f>SUM(F26-C26)</f>
        <v>111493.90000000014</v>
      </c>
      <c r="H26" s="77">
        <f>F26/C26</f>
        <v>1.1129426492446561</v>
      </c>
      <c r="I26" s="77">
        <f>D26/C26</f>
        <v>1.1260808772365769</v>
      </c>
      <c r="J26" s="77">
        <f>F26/E26</f>
        <v>0.98833660779826427</v>
      </c>
      <c r="K26" s="47"/>
      <c r="L26" s="45"/>
      <c r="M26" s="60">
        <f t="shared" si="0"/>
        <v>0.1260808772365769</v>
      </c>
      <c r="N26" s="23"/>
      <c r="P26" s="5"/>
    </row>
    <row r="27" spans="1:17" s="4" customFormat="1" ht="108.7" customHeight="1" x14ac:dyDescent="0.5">
      <c r="A27" s="96" t="s">
        <v>50</v>
      </c>
      <c r="B27" s="71" t="s">
        <v>49</v>
      </c>
      <c r="C27" s="107">
        <v>733258.8</v>
      </c>
      <c r="D27" s="107">
        <v>808327.8</v>
      </c>
      <c r="E27" s="90">
        <v>808347.8</v>
      </c>
      <c r="F27" s="91">
        <v>806323.19999999995</v>
      </c>
      <c r="G27" s="108">
        <f>SUM(F27-C27)</f>
        <v>73064.399999999907</v>
      </c>
      <c r="H27" s="74">
        <f>F27/C27</f>
        <v>1.0996434001201212</v>
      </c>
      <c r="I27" s="74">
        <f>D27/C27</f>
        <v>1.1023772234305269</v>
      </c>
      <c r="J27" s="74">
        <f>F27/E27</f>
        <v>0.99749538503104718</v>
      </c>
      <c r="K27" s="45" t="s">
        <v>137</v>
      </c>
      <c r="L27" s="115"/>
      <c r="M27" s="60">
        <f t="shared" si="0"/>
        <v>0.10237722343052691</v>
      </c>
      <c r="N27" s="23"/>
      <c r="P27" s="5"/>
    </row>
    <row r="28" spans="1:17" s="4" customFormat="1" ht="53" customHeight="1" x14ac:dyDescent="0.5">
      <c r="A28" s="92" t="s">
        <v>48</v>
      </c>
      <c r="B28" s="66" t="s">
        <v>47</v>
      </c>
      <c r="C28" s="107">
        <v>161641.1</v>
      </c>
      <c r="D28" s="107">
        <v>170780.5</v>
      </c>
      <c r="E28" s="90">
        <v>170780.5</v>
      </c>
      <c r="F28" s="90">
        <v>170038.7</v>
      </c>
      <c r="G28" s="108">
        <f>SUM(F28-C28)</f>
        <v>8397.6000000000058</v>
      </c>
      <c r="H28" s="74">
        <f>F28/C28</f>
        <v>1.0519521334611062</v>
      </c>
      <c r="I28" s="74">
        <f>D28/C28</f>
        <v>1.0565413128220482</v>
      </c>
      <c r="J28" s="74">
        <f>F28/E28</f>
        <v>0.99565641276375239</v>
      </c>
      <c r="K28" s="45" t="s">
        <v>138</v>
      </c>
      <c r="L28" s="115"/>
      <c r="M28" s="60">
        <f t="shared" si="0"/>
        <v>5.6541312822048218E-2</v>
      </c>
      <c r="P28" s="5"/>
    </row>
    <row r="29" spans="1:17" s="4" customFormat="1" ht="148" customHeight="1" x14ac:dyDescent="0.5">
      <c r="A29" s="92" t="s">
        <v>46</v>
      </c>
      <c r="B29" s="66" t="s">
        <v>45</v>
      </c>
      <c r="C29" s="107">
        <v>52757.2</v>
      </c>
      <c r="D29" s="107">
        <v>92553.7</v>
      </c>
      <c r="E29" s="90">
        <v>92529.4</v>
      </c>
      <c r="F29" s="91">
        <v>82515.600000000006</v>
      </c>
      <c r="G29" s="108">
        <f>SUM(F29-C29)</f>
        <v>29758.400000000009</v>
      </c>
      <c r="H29" s="74">
        <f>F29/C29</f>
        <v>1.5640632937305241</v>
      </c>
      <c r="I29" s="74">
        <f>D29/C29</f>
        <v>1.7543330578575058</v>
      </c>
      <c r="J29" s="74">
        <f>F29/E29</f>
        <v>0.89177710003523214</v>
      </c>
      <c r="K29" s="45" t="s">
        <v>158</v>
      </c>
      <c r="L29" s="114" t="s">
        <v>153</v>
      </c>
      <c r="M29" s="60">
        <f t="shared" si="0"/>
        <v>0.75433305785750582</v>
      </c>
      <c r="O29" s="6"/>
      <c r="P29" s="5"/>
    </row>
    <row r="30" spans="1:17" s="4" customFormat="1" ht="49.5" customHeight="1" x14ac:dyDescent="0.5">
      <c r="A30" s="96" t="s">
        <v>44</v>
      </c>
      <c r="B30" s="66" t="s">
        <v>43</v>
      </c>
      <c r="C30" s="107">
        <v>39515.599999999999</v>
      </c>
      <c r="D30" s="107">
        <v>39974.300000000003</v>
      </c>
      <c r="E30" s="90">
        <v>39974.300000000003</v>
      </c>
      <c r="F30" s="90">
        <v>39789.1</v>
      </c>
      <c r="G30" s="108">
        <f>SUM(F30-C30)</f>
        <v>273.5</v>
      </c>
      <c r="H30" s="74">
        <f>F30/C30</f>
        <v>1.006921317150695</v>
      </c>
      <c r="I30" s="74">
        <f>D30/C30</f>
        <v>1.0116080737733959</v>
      </c>
      <c r="J30" s="74">
        <f>F30/E30</f>
        <v>0.99536702331247817</v>
      </c>
      <c r="K30" s="45"/>
      <c r="L30" s="114"/>
      <c r="M30" s="60">
        <f t="shared" si="0"/>
        <v>1.1608073773395899E-2</v>
      </c>
      <c r="P30" s="5"/>
    </row>
    <row r="31" spans="1:17" s="4" customFormat="1" ht="15.75" hidden="1" customHeight="1" x14ac:dyDescent="0.5">
      <c r="A31" s="44" t="s">
        <v>42</v>
      </c>
      <c r="B31" s="65" t="s">
        <v>41</v>
      </c>
      <c r="C31" s="34">
        <f>C32</f>
        <v>0</v>
      </c>
      <c r="D31" s="34">
        <f>D32</f>
        <v>0</v>
      </c>
      <c r="E31" s="76">
        <f>E32</f>
        <v>0</v>
      </c>
      <c r="F31" s="76">
        <f>F32</f>
        <v>0</v>
      </c>
      <c r="G31" s="57">
        <f>SUM(F31-C31)</f>
        <v>0</v>
      </c>
      <c r="H31" s="74" t="e">
        <f>F31/C31</f>
        <v>#DIV/0!</v>
      </c>
      <c r="I31" s="74" t="e">
        <f>D31/C31</f>
        <v>#DIV/0!</v>
      </c>
      <c r="J31" s="77" t="e">
        <f>F31/E31</f>
        <v>#DIV/0!</v>
      </c>
      <c r="K31" s="45"/>
      <c r="L31" s="114"/>
      <c r="M31" s="60" t="e">
        <f t="shared" si="0"/>
        <v>#DIV/0!</v>
      </c>
      <c r="P31" s="5"/>
    </row>
    <row r="32" spans="1:17" s="4" customFormat="1" ht="132" hidden="1" customHeight="1" x14ac:dyDescent="0.5">
      <c r="A32" s="92" t="s">
        <v>40</v>
      </c>
      <c r="B32" s="66" t="s">
        <v>39</v>
      </c>
      <c r="C32" s="33">
        <v>0</v>
      </c>
      <c r="D32" s="33">
        <v>0</v>
      </c>
      <c r="E32" s="88">
        <v>0</v>
      </c>
      <c r="F32" s="88">
        <v>0</v>
      </c>
      <c r="G32" s="58">
        <f>SUM(F32-C32)</f>
        <v>0</v>
      </c>
      <c r="H32" s="74" t="e">
        <f>F32/C32</f>
        <v>#DIV/0!</v>
      </c>
      <c r="I32" s="74" t="e">
        <f>D32/C32</f>
        <v>#DIV/0!</v>
      </c>
      <c r="J32" s="74" t="e">
        <f>F32/E32</f>
        <v>#DIV/0!</v>
      </c>
      <c r="K32" s="45" t="s">
        <v>38</v>
      </c>
      <c r="L32" s="115"/>
      <c r="M32" s="60" t="e">
        <f t="shared" si="0"/>
        <v>#DIV/0!</v>
      </c>
      <c r="P32" s="5"/>
    </row>
    <row r="33" spans="1:17" s="4" customFormat="1" ht="17.7" x14ac:dyDescent="0.5">
      <c r="A33" s="44" t="s">
        <v>37</v>
      </c>
      <c r="B33" s="65" t="s">
        <v>36</v>
      </c>
      <c r="C33" s="34">
        <f>C34+C35+C37+C38+C39+C36</f>
        <v>1346084.2</v>
      </c>
      <c r="D33" s="34">
        <f t="shared" ref="D33:G33" si="1">D34+D35+D37+D38+D39+D36</f>
        <v>1768286.8</v>
      </c>
      <c r="E33" s="76">
        <f t="shared" ref="E33" si="2">E34+E35+E37+E38+E39+E36</f>
        <v>1768286.8</v>
      </c>
      <c r="F33" s="76">
        <f t="shared" si="1"/>
        <v>1767206.7999999996</v>
      </c>
      <c r="G33" s="34">
        <f t="shared" si="1"/>
        <v>421122.59999999986</v>
      </c>
      <c r="H33" s="77">
        <f>F33/C33</f>
        <v>1.312850117399788</v>
      </c>
      <c r="I33" s="77">
        <f>D33/C33</f>
        <v>1.3136524446241922</v>
      </c>
      <c r="J33" s="77">
        <f>F33/E33</f>
        <v>0.99938923934737256</v>
      </c>
      <c r="K33" s="45"/>
      <c r="L33" s="115"/>
      <c r="M33" s="60">
        <f t="shared" si="0"/>
        <v>0.31365244462419217</v>
      </c>
      <c r="P33" s="5"/>
    </row>
    <row r="34" spans="1:17" s="4" customFormat="1" ht="66.7" customHeight="1" x14ac:dyDescent="0.5">
      <c r="A34" s="92" t="s">
        <v>35</v>
      </c>
      <c r="B34" s="66" t="s">
        <v>34</v>
      </c>
      <c r="C34" s="107">
        <v>494128.4</v>
      </c>
      <c r="D34" s="107">
        <v>736066.9</v>
      </c>
      <c r="E34" s="90">
        <v>736066.9</v>
      </c>
      <c r="F34" s="90">
        <v>735980.6</v>
      </c>
      <c r="G34" s="59">
        <f>SUM(F34-C34)</f>
        <v>241852.19999999995</v>
      </c>
      <c r="H34" s="74">
        <f>F34/C34</f>
        <v>1.4894521343035534</v>
      </c>
      <c r="I34" s="74">
        <f>D34/C34</f>
        <v>1.4896267852647207</v>
      </c>
      <c r="J34" s="74">
        <f>F34/E34</f>
        <v>0.99988275522238534</v>
      </c>
      <c r="K34" s="45" t="s">
        <v>139</v>
      </c>
      <c r="L34" s="115"/>
      <c r="M34" s="60">
        <f t="shared" si="0"/>
        <v>0.4896267852647207</v>
      </c>
      <c r="P34" s="5"/>
    </row>
    <row r="35" spans="1:17" s="4" customFormat="1" ht="82.35" customHeight="1" x14ac:dyDescent="0.5">
      <c r="A35" s="92" t="s">
        <v>33</v>
      </c>
      <c r="B35" s="66" t="s">
        <v>32</v>
      </c>
      <c r="C35" s="107">
        <v>595899.1</v>
      </c>
      <c r="D35" s="107">
        <v>783226.6</v>
      </c>
      <c r="E35" s="90">
        <v>783226.6</v>
      </c>
      <c r="F35" s="90">
        <v>782938.7</v>
      </c>
      <c r="G35" s="59">
        <f>SUM(F35-C35)</f>
        <v>187039.59999999998</v>
      </c>
      <c r="H35" s="74">
        <f>F35/C35</f>
        <v>1.313877970280539</v>
      </c>
      <c r="I35" s="74">
        <f>D35/C35</f>
        <v>1.314361105764382</v>
      </c>
      <c r="J35" s="74">
        <f>F35/E35</f>
        <v>0.99963241800010361</v>
      </c>
      <c r="K35" s="45" t="s">
        <v>140</v>
      </c>
      <c r="L35" s="115"/>
      <c r="M35" s="60">
        <f t="shared" si="0"/>
        <v>0.31436110576438203</v>
      </c>
      <c r="P35" s="5"/>
    </row>
    <row r="36" spans="1:17" s="4" customFormat="1" ht="93.35" customHeight="1" x14ac:dyDescent="0.5">
      <c r="A36" s="92" t="s">
        <v>99</v>
      </c>
      <c r="B36" s="70" t="s">
        <v>98</v>
      </c>
      <c r="C36" s="107">
        <v>129364.4</v>
      </c>
      <c r="D36" s="107">
        <v>120625.1</v>
      </c>
      <c r="E36" s="90">
        <v>120625.1</v>
      </c>
      <c r="F36" s="90">
        <v>120624.7</v>
      </c>
      <c r="G36" s="59">
        <f>SUM(F36-C36)</f>
        <v>-8739.6999999999971</v>
      </c>
      <c r="H36" s="74">
        <f>F36/C36</f>
        <v>0.93244122803491536</v>
      </c>
      <c r="I36" s="74">
        <f>D36/C36</f>
        <v>0.93244432007569322</v>
      </c>
      <c r="J36" s="74">
        <f>F36/E36</f>
        <v>0.99999668394057284</v>
      </c>
      <c r="K36" s="45" t="s">
        <v>141</v>
      </c>
      <c r="L36" s="115"/>
      <c r="M36" s="60">
        <f t="shared" si="0"/>
        <v>-6.7555679924306777E-2</v>
      </c>
      <c r="P36" s="5"/>
    </row>
    <row r="37" spans="1:17" s="4" customFormat="1" ht="31" customHeight="1" x14ac:dyDescent="0.5">
      <c r="A37" s="94" t="s">
        <v>101</v>
      </c>
      <c r="B37" s="70" t="s">
        <v>100</v>
      </c>
      <c r="C37" s="107">
        <v>2731.8</v>
      </c>
      <c r="D37" s="107">
        <v>1592.4</v>
      </c>
      <c r="E37" s="90">
        <v>1592.4</v>
      </c>
      <c r="F37" s="90">
        <v>1592.4</v>
      </c>
      <c r="G37" s="59">
        <f>SUM(F37-C37)</f>
        <v>-1139.4000000000001</v>
      </c>
      <c r="H37" s="74">
        <f>F37/C37</f>
        <v>0.58291236547331426</v>
      </c>
      <c r="I37" s="74">
        <f>D37/C37</f>
        <v>0.58291236547331426</v>
      </c>
      <c r="J37" s="74">
        <f>F37/E37</f>
        <v>1</v>
      </c>
      <c r="K37" s="45" t="s">
        <v>142</v>
      </c>
      <c r="L37" s="115"/>
      <c r="M37" s="60">
        <f t="shared" si="0"/>
        <v>-0.41708763452668574</v>
      </c>
      <c r="P37" s="5"/>
    </row>
    <row r="38" spans="1:17" s="4" customFormat="1" ht="80.25" customHeight="1" x14ac:dyDescent="0.5">
      <c r="A38" s="92" t="s">
        <v>31</v>
      </c>
      <c r="B38" s="66" t="s">
        <v>30</v>
      </c>
      <c r="C38" s="107">
        <v>19793.099999999999</v>
      </c>
      <c r="D38" s="107">
        <v>20005.2</v>
      </c>
      <c r="E38" s="90">
        <v>20005.2</v>
      </c>
      <c r="F38" s="90">
        <v>19997.2</v>
      </c>
      <c r="G38" s="59">
        <f>SUM(F38-C38)</f>
        <v>204.10000000000218</v>
      </c>
      <c r="H38" s="74">
        <f>F38/C38</f>
        <v>1.0103116742703266</v>
      </c>
      <c r="I38" s="74">
        <f>D38/C38</f>
        <v>1.0107158555254105</v>
      </c>
      <c r="J38" s="74">
        <f>F38/E38</f>
        <v>0.99960010397296706</v>
      </c>
      <c r="K38" s="61"/>
      <c r="L38" s="115"/>
      <c r="M38" s="60">
        <f t="shared" si="0"/>
        <v>1.0715855525410545E-2</v>
      </c>
      <c r="P38" s="5"/>
    </row>
    <row r="39" spans="1:17" s="4" customFormat="1" ht="62.25" customHeight="1" x14ac:dyDescent="0.5">
      <c r="A39" s="92" t="s">
        <v>29</v>
      </c>
      <c r="B39" s="66" t="s">
        <v>28</v>
      </c>
      <c r="C39" s="107">
        <v>104167.4</v>
      </c>
      <c r="D39" s="107">
        <v>106770.6</v>
      </c>
      <c r="E39" s="90">
        <v>106770.6</v>
      </c>
      <c r="F39" s="90">
        <v>106073.2</v>
      </c>
      <c r="G39" s="59">
        <f>SUM(F39-C39)</f>
        <v>1905.8000000000029</v>
      </c>
      <c r="H39" s="74">
        <f>F39/C39</f>
        <v>1.0182955511993197</v>
      </c>
      <c r="I39" s="74">
        <f>D39/C39</f>
        <v>1.0249905440665699</v>
      </c>
      <c r="J39" s="74">
        <f>F39/E39</f>
        <v>0.99346823938424988</v>
      </c>
      <c r="K39" s="61"/>
      <c r="L39" s="115"/>
      <c r="M39" s="60">
        <f t="shared" si="0"/>
        <v>2.4990544066569864E-2</v>
      </c>
      <c r="P39" s="5"/>
    </row>
    <row r="40" spans="1:17" s="4" customFormat="1" ht="15" x14ac:dyDescent="0.5">
      <c r="A40" s="44" t="s">
        <v>27</v>
      </c>
      <c r="B40" s="65" t="s">
        <v>26</v>
      </c>
      <c r="C40" s="34">
        <f>C41+C42</f>
        <v>184564.6</v>
      </c>
      <c r="D40" s="34">
        <f>D41+D42</f>
        <v>198477.2</v>
      </c>
      <c r="E40" s="76">
        <f>E41+E42</f>
        <v>198477.2</v>
      </c>
      <c r="F40" s="76">
        <f>F41+F42</f>
        <v>198370</v>
      </c>
      <c r="G40" s="57">
        <f>SUM(F40-C40)</f>
        <v>13805.399999999994</v>
      </c>
      <c r="H40" s="77">
        <f>F40/C40</f>
        <v>1.0747998261855198</v>
      </c>
      <c r="I40" s="77">
        <f>D40/C40</f>
        <v>1.0753806526278604</v>
      </c>
      <c r="J40" s="77">
        <f>F40/E40</f>
        <v>0.99945988758406501</v>
      </c>
      <c r="K40" s="45"/>
      <c r="L40" s="114"/>
      <c r="M40" s="60">
        <f t="shared" si="0"/>
        <v>7.5380652627860423E-2</v>
      </c>
      <c r="P40" s="5"/>
    </row>
    <row r="41" spans="1:17" s="4" customFormat="1" ht="43.5" customHeight="1" x14ac:dyDescent="0.5">
      <c r="A41" s="92" t="s">
        <v>25</v>
      </c>
      <c r="B41" s="66" t="s">
        <v>24</v>
      </c>
      <c r="C41" s="109">
        <v>148012.70000000001</v>
      </c>
      <c r="D41" s="110">
        <v>161558.70000000001</v>
      </c>
      <c r="E41" s="90">
        <v>161558.70000000001</v>
      </c>
      <c r="F41" s="90">
        <v>161538.79999999999</v>
      </c>
      <c r="G41" s="59">
        <f>SUM(F41-C41)</f>
        <v>13526.099999999977</v>
      </c>
      <c r="H41" s="74">
        <f>F41/C41</f>
        <v>1.0913847257701534</v>
      </c>
      <c r="I41" s="74">
        <f>D41/C41</f>
        <v>1.0915191736925278</v>
      </c>
      <c r="J41" s="74">
        <f>F41/E41</f>
        <v>0.99987682495588281</v>
      </c>
      <c r="K41" s="61" t="s">
        <v>143</v>
      </c>
      <c r="L41" s="114"/>
      <c r="M41" s="60">
        <f t="shared" si="0"/>
        <v>9.1519173692527822E-2</v>
      </c>
      <c r="P41" s="5"/>
    </row>
    <row r="42" spans="1:17" s="4" customFormat="1" ht="29.25" customHeight="1" x14ac:dyDescent="0.5">
      <c r="A42" s="92" t="s">
        <v>23</v>
      </c>
      <c r="B42" s="66" t="s">
        <v>22</v>
      </c>
      <c r="C42" s="109">
        <v>36551.9</v>
      </c>
      <c r="D42" s="110">
        <v>36918.5</v>
      </c>
      <c r="E42" s="90">
        <v>36918.5</v>
      </c>
      <c r="F42" s="90">
        <v>36831.199999999997</v>
      </c>
      <c r="G42" s="59">
        <f>SUM(F42-C42)</f>
        <v>279.29999999999563</v>
      </c>
      <c r="H42" s="74">
        <f>F42/C42</f>
        <v>1.0076411896508799</v>
      </c>
      <c r="I42" s="74">
        <f>D42/C42</f>
        <v>1.0100295743860099</v>
      </c>
      <c r="J42" s="74">
        <f>F42/E42</f>
        <v>0.99763533187968079</v>
      </c>
      <c r="K42" s="61"/>
      <c r="L42" s="114"/>
      <c r="M42" s="60">
        <f t="shared" si="0"/>
        <v>1.0029574386009932E-2</v>
      </c>
      <c r="P42" s="5"/>
    </row>
    <row r="43" spans="1:17" s="4" customFormat="1" ht="15" x14ac:dyDescent="0.5">
      <c r="A43" s="44" t="s">
        <v>21</v>
      </c>
      <c r="B43" s="65" t="s">
        <v>20</v>
      </c>
      <c r="C43" s="34">
        <f>SUM(C44:C48)</f>
        <v>179584.09999999998</v>
      </c>
      <c r="D43" s="34">
        <f t="shared" ref="D43:G43" si="3">SUM(D44:D48)</f>
        <v>184567.80000000002</v>
      </c>
      <c r="E43" s="76">
        <f t="shared" ref="E43" si="4">SUM(E44:E48)</f>
        <v>184637.80000000002</v>
      </c>
      <c r="F43" s="76">
        <f t="shared" si="3"/>
        <v>181171.20000000001</v>
      </c>
      <c r="G43" s="34">
        <f t="shared" si="3"/>
        <v>1587.1000000000088</v>
      </c>
      <c r="H43" s="77">
        <f>F43/C43</f>
        <v>1.0088376420852405</v>
      </c>
      <c r="I43" s="77">
        <f>D43/C43</f>
        <v>1.0277513432425256</v>
      </c>
      <c r="J43" s="77">
        <f>F43/E43</f>
        <v>0.98122486294789035</v>
      </c>
      <c r="K43" s="45"/>
      <c r="L43" s="114"/>
      <c r="M43" s="60">
        <f t="shared" si="0"/>
        <v>2.7751343242525595E-2</v>
      </c>
      <c r="P43" s="5"/>
    </row>
    <row r="44" spans="1:17" s="4" customFormat="1" ht="19.350000000000001" customHeight="1" x14ac:dyDescent="0.5">
      <c r="A44" s="92" t="s">
        <v>19</v>
      </c>
      <c r="B44" s="66" t="s">
        <v>18</v>
      </c>
      <c r="C44" s="109">
        <v>13564.3</v>
      </c>
      <c r="D44" s="110">
        <v>13120</v>
      </c>
      <c r="E44" s="90">
        <v>13120</v>
      </c>
      <c r="F44" s="90">
        <v>13119.9</v>
      </c>
      <c r="G44" s="59">
        <f>SUM(F44-C44)</f>
        <v>-444.39999999999964</v>
      </c>
      <c r="H44" s="74">
        <f>F44/C44</f>
        <v>0.96723752792256146</v>
      </c>
      <c r="I44" s="74">
        <f>D44/C44</f>
        <v>0.96724490021600829</v>
      </c>
      <c r="J44" s="74">
        <f>F44/E44</f>
        <v>0.99999237804878049</v>
      </c>
      <c r="K44" s="45" t="s">
        <v>144</v>
      </c>
      <c r="L44" s="115"/>
      <c r="M44" s="60">
        <f t="shared" si="0"/>
        <v>-3.2755099783991715E-2</v>
      </c>
      <c r="N44" s="20"/>
      <c r="O44" s="22"/>
      <c r="P44" s="21"/>
    </row>
    <row r="45" spans="1:17" s="4" customFormat="1" ht="39" customHeight="1" x14ac:dyDescent="0.5">
      <c r="A45" s="98" t="s">
        <v>104</v>
      </c>
      <c r="B45" s="69">
        <v>1002</v>
      </c>
      <c r="C45" s="109">
        <v>7756.1</v>
      </c>
      <c r="D45" s="110">
        <v>0</v>
      </c>
      <c r="E45" s="90"/>
      <c r="F45" s="90">
        <v>0</v>
      </c>
      <c r="G45" s="59">
        <f>SUM(F45-C45)</f>
        <v>-7756.1</v>
      </c>
      <c r="H45" s="74">
        <f>F45/C45</f>
        <v>0</v>
      </c>
      <c r="I45" s="74">
        <f>D45/C45</f>
        <v>0</v>
      </c>
      <c r="J45" s="75" t="e">
        <f>F45/E45</f>
        <v>#DIV/0!</v>
      </c>
      <c r="K45" s="100" t="s">
        <v>123</v>
      </c>
      <c r="L45" s="115"/>
      <c r="M45" s="60">
        <f t="shared" si="0"/>
        <v>-1</v>
      </c>
      <c r="N45" s="20"/>
      <c r="O45" s="22"/>
      <c r="P45" s="21"/>
    </row>
    <row r="46" spans="1:17" s="4" customFormat="1" ht="106.7" customHeight="1" x14ac:dyDescent="0.5">
      <c r="A46" s="99" t="s">
        <v>17</v>
      </c>
      <c r="B46" s="69" t="s">
        <v>16</v>
      </c>
      <c r="C46" s="109">
        <v>44936.5</v>
      </c>
      <c r="D46" s="110">
        <v>40035.800000000003</v>
      </c>
      <c r="E46" s="90">
        <v>40035.800000000003</v>
      </c>
      <c r="F46" s="90">
        <v>36990.300000000003</v>
      </c>
      <c r="G46" s="59">
        <f>SUM(F46-C46)</f>
        <v>-7946.1999999999971</v>
      </c>
      <c r="H46" s="74">
        <f>F46/C46</f>
        <v>0.82316824852847914</v>
      </c>
      <c r="I46" s="74">
        <f>D46/C46</f>
        <v>0.89094166212321835</v>
      </c>
      <c r="J46" s="74">
        <f>F46/E46</f>
        <v>0.92393058212899459</v>
      </c>
      <c r="K46" s="62" t="s">
        <v>145</v>
      </c>
      <c r="L46" s="114" t="s">
        <v>152</v>
      </c>
      <c r="M46" s="60">
        <f t="shared" si="0"/>
        <v>-0.10905833787678165</v>
      </c>
      <c r="N46" s="20"/>
      <c r="O46" s="22"/>
      <c r="P46" s="21"/>
    </row>
    <row r="47" spans="1:17" s="4" customFormat="1" ht="56.7" customHeight="1" x14ac:dyDescent="0.5">
      <c r="A47" s="92" t="s">
        <v>15</v>
      </c>
      <c r="B47" s="66" t="s">
        <v>14</v>
      </c>
      <c r="C47" s="109">
        <v>111520.2</v>
      </c>
      <c r="D47" s="110">
        <v>129571.1</v>
      </c>
      <c r="E47" s="90">
        <v>129571.1</v>
      </c>
      <c r="F47" s="90">
        <v>129151.8</v>
      </c>
      <c r="G47" s="59">
        <f>SUM(F47-C47)</f>
        <v>17631.600000000006</v>
      </c>
      <c r="H47" s="74">
        <f>F47/C47</f>
        <v>1.158102298955705</v>
      </c>
      <c r="I47" s="74">
        <f>D47/C47</f>
        <v>1.1618621559143547</v>
      </c>
      <c r="J47" s="74">
        <f>F47/E47</f>
        <v>0.9967639388721713</v>
      </c>
      <c r="K47" s="45" t="s">
        <v>146</v>
      </c>
      <c r="L47" s="115"/>
      <c r="M47" s="60">
        <f t="shared" si="0"/>
        <v>0.16186215591435471</v>
      </c>
      <c r="N47" s="20"/>
      <c r="P47" s="5"/>
      <c r="Q47" s="6"/>
    </row>
    <row r="48" spans="1:17" s="17" customFormat="1" ht="34.35" customHeight="1" x14ac:dyDescent="0.5">
      <c r="A48" s="92" t="s">
        <v>13</v>
      </c>
      <c r="B48" s="66" t="s">
        <v>12</v>
      </c>
      <c r="C48" s="109">
        <v>1807</v>
      </c>
      <c r="D48" s="110">
        <v>1840.9</v>
      </c>
      <c r="E48" s="90">
        <v>1910.9</v>
      </c>
      <c r="F48" s="90">
        <v>1909.2</v>
      </c>
      <c r="G48" s="59">
        <f>SUM(F48-C48)</f>
        <v>102.20000000000005</v>
      </c>
      <c r="H48" s="74">
        <f>F48/C48</f>
        <v>1.0565578306585501</v>
      </c>
      <c r="I48" s="74">
        <f>D48/C48</f>
        <v>1.0187603763143331</v>
      </c>
      <c r="J48" s="74">
        <f>F48/E48</f>
        <v>0.99911036684284893</v>
      </c>
      <c r="K48" s="45" t="s">
        <v>124</v>
      </c>
      <c r="L48" s="115"/>
      <c r="M48" s="60">
        <f t="shared" si="0"/>
        <v>1.8760376314333138E-2</v>
      </c>
      <c r="N48" s="20"/>
      <c r="O48" s="19"/>
      <c r="P48" s="18"/>
      <c r="Q48" s="6"/>
    </row>
    <row r="49" spans="1:16" s="4" customFormat="1" ht="15" x14ac:dyDescent="0.5">
      <c r="A49" s="44" t="s">
        <v>11</v>
      </c>
      <c r="B49" s="65" t="s">
        <v>10</v>
      </c>
      <c r="C49" s="34">
        <f>SUM(C50:C52)</f>
        <v>220880.3</v>
      </c>
      <c r="D49" s="34">
        <f t="shared" ref="D49:G49" si="5">SUM(D50:D52)</f>
        <v>198017.2</v>
      </c>
      <c r="E49" s="76">
        <f t="shared" ref="E49" si="6">SUM(E50:E52)</f>
        <v>198017.2</v>
      </c>
      <c r="F49" s="76">
        <f t="shared" si="5"/>
        <v>195128.4</v>
      </c>
      <c r="G49" s="34">
        <f t="shared" si="5"/>
        <v>-25751.900000000009</v>
      </c>
      <c r="H49" s="77">
        <f>F49/C49</f>
        <v>0.88341241840037343</v>
      </c>
      <c r="I49" s="77">
        <f>D49/C49</f>
        <v>0.89649099534906473</v>
      </c>
      <c r="J49" s="77">
        <f>F49/E49</f>
        <v>0.98541136830537945</v>
      </c>
      <c r="K49" s="45"/>
      <c r="L49" s="114"/>
      <c r="M49" s="60">
        <f t="shared" si="0"/>
        <v>-0.10350900465093527</v>
      </c>
      <c r="P49" s="5"/>
    </row>
    <row r="50" spans="1:16" s="4" customFormat="1" ht="43" customHeight="1" x14ac:dyDescent="0.5">
      <c r="A50" s="92" t="s">
        <v>95</v>
      </c>
      <c r="B50" s="66">
        <v>1101</v>
      </c>
      <c r="C50" s="109">
        <v>40769.9</v>
      </c>
      <c r="D50" s="110">
        <v>44850.3</v>
      </c>
      <c r="E50" s="90">
        <v>44850.3</v>
      </c>
      <c r="F50" s="90">
        <v>44850.1</v>
      </c>
      <c r="G50" s="59">
        <f>SUM(F50-C50)</f>
        <v>4080.1999999999971</v>
      </c>
      <c r="H50" s="74">
        <f>F50/C50</f>
        <v>1.1000787345566214</v>
      </c>
      <c r="I50" s="74">
        <f>D50/C50</f>
        <v>1.1000836401364733</v>
      </c>
      <c r="J50" s="74">
        <f>F50/E50</f>
        <v>0.9999955407210207</v>
      </c>
      <c r="K50" s="45" t="s">
        <v>127</v>
      </c>
      <c r="L50" s="115"/>
      <c r="M50" s="60">
        <f t="shared" si="0"/>
        <v>0.10008364013647331</v>
      </c>
      <c r="N50" s="16"/>
      <c r="P50" s="5"/>
    </row>
    <row r="51" spans="1:16" s="4" customFormat="1" ht="66" customHeight="1" x14ac:dyDescent="0.5">
      <c r="A51" s="92" t="s">
        <v>9</v>
      </c>
      <c r="B51" s="66">
        <v>1102</v>
      </c>
      <c r="C51" s="109">
        <v>92384.1</v>
      </c>
      <c r="D51" s="110">
        <v>56084</v>
      </c>
      <c r="E51" s="90">
        <v>56084</v>
      </c>
      <c r="F51" s="90">
        <v>53209.7</v>
      </c>
      <c r="G51" s="59">
        <f>SUM(F51-C51)</f>
        <v>-39174.400000000009</v>
      </c>
      <c r="H51" s="74">
        <f>F51/C51</f>
        <v>0.57596166439896035</v>
      </c>
      <c r="I51" s="74">
        <f>D51/C51</f>
        <v>0.6070741610298741</v>
      </c>
      <c r="J51" s="74">
        <f>F51/E51</f>
        <v>0.94875008915198622</v>
      </c>
      <c r="K51" s="45" t="s">
        <v>125</v>
      </c>
      <c r="L51" s="45" t="s">
        <v>151</v>
      </c>
      <c r="M51" s="60">
        <f t="shared" si="0"/>
        <v>-0.3929258389701259</v>
      </c>
      <c r="N51" s="15"/>
      <c r="P51" s="5"/>
    </row>
    <row r="52" spans="1:16" s="4" customFormat="1" ht="71.7" customHeight="1" x14ac:dyDescent="0.5">
      <c r="A52" s="92" t="s">
        <v>105</v>
      </c>
      <c r="B52" s="66">
        <v>1103</v>
      </c>
      <c r="C52" s="109">
        <v>87726.3</v>
      </c>
      <c r="D52" s="110">
        <v>97082.9</v>
      </c>
      <c r="E52" s="90">
        <v>97082.9</v>
      </c>
      <c r="F52" s="90">
        <v>97068.6</v>
      </c>
      <c r="G52" s="59">
        <f>SUM(F52-C52)</f>
        <v>9342.3000000000029</v>
      </c>
      <c r="H52" s="74">
        <f>F52/C52</f>
        <v>1.1064937196712958</v>
      </c>
      <c r="I52" s="74">
        <f>D52/C52</f>
        <v>1.106656726660078</v>
      </c>
      <c r="J52" s="74">
        <f>F52/E52</f>
        <v>0.99985270320519892</v>
      </c>
      <c r="K52" s="45" t="s">
        <v>126</v>
      </c>
      <c r="L52" s="115"/>
      <c r="M52" s="60">
        <f t="shared" si="0"/>
        <v>0.10665672666007797</v>
      </c>
      <c r="N52" s="15"/>
      <c r="P52" s="5"/>
    </row>
    <row r="53" spans="1:16" s="4" customFormat="1" ht="15" x14ac:dyDescent="0.5">
      <c r="A53" s="44" t="s">
        <v>8</v>
      </c>
      <c r="B53" s="65" t="s">
        <v>7</v>
      </c>
      <c r="C53" s="34">
        <f>C54+C55</f>
        <v>13962</v>
      </c>
      <c r="D53" s="34">
        <f>D54+D55</f>
        <v>24583.9</v>
      </c>
      <c r="E53" s="76">
        <f>E54+E55</f>
        <v>24583.9</v>
      </c>
      <c r="F53" s="76">
        <f>F54+F55</f>
        <v>24583.9</v>
      </c>
      <c r="G53" s="57">
        <f>SUM(F53-C53)</f>
        <v>10621.900000000001</v>
      </c>
      <c r="H53" s="77">
        <f>F53/C53</f>
        <v>1.7607720956882968</v>
      </c>
      <c r="I53" s="77">
        <f>D53/C53</f>
        <v>1.7607720956882968</v>
      </c>
      <c r="J53" s="77">
        <f>F53/E53</f>
        <v>1</v>
      </c>
      <c r="K53" s="45"/>
      <c r="L53" s="114"/>
      <c r="M53" s="60">
        <f t="shared" si="0"/>
        <v>0.76077209568829685</v>
      </c>
      <c r="P53" s="5"/>
    </row>
    <row r="54" spans="1:16" s="4" customFormat="1" ht="33.75" customHeight="1" x14ac:dyDescent="0.5">
      <c r="A54" s="92" t="s">
        <v>94</v>
      </c>
      <c r="B54" s="66">
        <v>1201</v>
      </c>
      <c r="C54" s="109">
        <v>3612</v>
      </c>
      <c r="D54" s="110">
        <v>7521.5</v>
      </c>
      <c r="E54" s="90">
        <v>7521.5</v>
      </c>
      <c r="F54" s="90">
        <v>7521.5</v>
      </c>
      <c r="G54" s="59">
        <f>SUM(F54-C54)</f>
        <v>3909.5</v>
      </c>
      <c r="H54" s="74">
        <f>F54/C54</f>
        <v>2.0823643410852712</v>
      </c>
      <c r="I54" s="74">
        <f>D54/C54</f>
        <v>2.0823643410852712</v>
      </c>
      <c r="J54" s="74">
        <f>F54/E54</f>
        <v>1</v>
      </c>
      <c r="K54" s="45" t="s">
        <v>128</v>
      </c>
      <c r="L54" s="114"/>
      <c r="M54" s="60">
        <f t="shared" si="0"/>
        <v>1.0823643410852712</v>
      </c>
      <c r="P54" s="5"/>
    </row>
    <row r="55" spans="1:16" s="4" customFormat="1" ht="30" customHeight="1" x14ac:dyDescent="0.5">
      <c r="A55" s="92" t="s">
        <v>6</v>
      </c>
      <c r="B55" s="70" t="s">
        <v>5</v>
      </c>
      <c r="C55" s="109">
        <v>10350</v>
      </c>
      <c r="D55" s="110">
        <v>17062.400000000001</v>
      </c>
      <c r="E55" s="90">
        <v>17062.400000000001</v>
      </c>
      <c r="F55" s="90">
        <v>17062.400000000001</v>
      </c>
      <c r="G55" s="59">
        <f>SUM(F55-C55)</f>
        <v>6712.4000000000015</v>
      </c>
      <c r="H55" s="74">
        <f>F55/C55</f>
        <v>1.6485410628019326</v>
      </c>
      <c r="I55" s="74">
        <f>D55/C55</f>
        <v>1.6485410628019326</v>
      </c>
      <c r="J55" s="74">
        <f>F55/E55</f>
        <v>1</v>
      </c>
      <c r="K55" s="45" t="s">
        <v>129</v>
      </c>
      <c r="L55" s="115"/>
      <c r="M55" s="60">
        <f t="shared" si="0"/>
        <v>0.64854106280193258</v>
      </c>
      <c r="P55" s="5"/>
    </row>
    <row r="56" spans="1:16" s="4" customFormat="1" ht="30" x14ac:dyDescent="0.5">
      <c r="A56" s="44" t="s">
        <v>4</v>
      </c>
      <c r="B56" s="65" t="s">
        <v>3</v>
      </c>
      <c r="C56" s="78">
        <f>C57</f>
        <v>500</v>
      </c>
      <c r="D56" s="78">
        <f>D57</f>
        <v>80.7</v>
      </c>
      <c r="E56" s="76">
        <f>E57</f>
        <v>80.7</v>
      </c>
      <c r="F56" s="76">
        <f>F57</f>
        <v>80.599999999999994</v>
      </c>
      <c r="G56" s="72">
        <f>SUM(F56-C56)</f>
        <v>-419.4</v>
      </c>
      <c r="H56" s="77">
        <f>F56/C56</f>
        <v>0.16119999999999998</v>
      </c>
      <c r="I56" s="74">
        <f>D56/C56</f>
        <v>0.16140000000000002</v>
      </c>
      <c r="J56" s="74">
        <f>F56/E56</f>
        <v>0.99876084262701348</v>
      </c>
      <c r="K56" s="45"/>
      <c r="L56" s="114"/>
      <c r="M56" s="60">
        <f t="shared" si="0"/>
        <v>-0.83860000000000001</v>
      </c>
      <c r="P56" s="5"/>
    </row>
    <row r="57" spans="1:16" s="4" customFormat="1" ht="30.7" x14ac:dyDescent="0.5">
      <c r="A57" s="92" t="s">
        <v>2</v>
      </c>
      <c r="B57" s="66" t="s">
        <v>1</v>
      </c>
      <c r="C57" s="79">
        <v>500</v>
      </c>
      <c r="D57" s="80">
        <v>80.7</v>
      </c>
      <c r="E57" s="89">
        <v>80.7</v>
      </c>
      <c r="F57" s="89">
        <v>80.599999999999994</v>
      </c>
      <c r="G57" s="59">
        <f>SUM(F57-C57)</f>
        <v>-419.4</v>
      </c>
      <c r="H57" s="74">
        <f>F57/C57</f>
        <v>0.16119999999999998</v>
      </c>
      <c r="I57" s="74">
        <f>D57/C57</f>
        <v>0.16140000000000002</v>
      </c>
      <c r="J57" s="74">
        <f>F57/E57</f>
        <v>0.99876084262701348</v>
      </c>
      <c r="K57" s="73" t="s">
        <v>130</v>
      </c>
      <c r="L57" s="115"/>
      <c r="M57" s="60">
        <f t="shared" si="0"/>
        <v>-0.83860000000000001</v>
      </c>
      <c r="N57" s="14"/>
      <c r="P57" s="5"/>
    </row>
    <row r="58" spans="1:16" s="4" customFormat="1" ht="15" x14ac:dyDescent="0.5">
      <c r="A58" s="44" t="s">
        <v>0</v>
      </c>
      <c r="B58" s="56"/>
      <c r="C58" s="34">
        <f>C5+C14+C16+C19+C26+C31+C33+C40+C43+C49+C53+C56</f>
        <v>3618561.8</v>
      </c>
      <c r="D58" s="34">
        <f>D5+D14+D16+D19+D26+D31+D33+D40+D43+D49+D53+D56</f>
        <v>4065294.2000000007</v>
      </c>
      <c r="E58" s="34">
        <f>E5+E14+E16+E19+E26+E31+E33+E40+E43+E49+E53+E56</f>
        <v>4065294.2000000007</v>
      </c>
      <c r="F58" s="34">
        <f>F5+F14+F16+F19+F26+F31+F33+F40+F43+F49+F53+F56</f>
        <v>4042767.1999999997</v>
      </c>
      <c r="G58" s="57">
        <f>SUM(F58-C58)</f>
        <v>424205.39999999991</v>
      </c>
      <c r="H58" s="77">
        <f>F58/C58</f>
        <v>1.1172303869454434</v>
      </c>
      <c r="I58" s="77">
        <f>D58/C58</f>
        <v>1.123455788429536</v>
      </c>
      <c r="J58" s="111">
        <f>F58/E58</f>
        <v>0.99445870362838662</v>
      </c>
      <c r="K58" s="45"/>
      <c r="L58" s="114"/>
      <c r="M58" s="60">
        <f t="shared" si="0"/>
        <v>0.12345578842953597</v>
      </c>
      <c r="P58" s="5"/>
    </row>
    <row r="59" spans="1:16" s="4" customFormat="1" ht="15.35" x14ac:dyDescent="0.5">
      <c r="A59" s="12"/>
      <c r="B59" s="11"/>
      <c r="C59" s="10"/>
      <c r="D59" s="9"/>
      <c r="E59" s="9"/>
      <c r="F59" s="9"/>
      <c r="G59" s="9"/>
      <c r="H59" s="9"/>
      <c r="I59" s="8"/>
      <c r="J59" s="8"/>
      <c r="K59" s="28"/>
      <c r="M59" s="6"/>
      <c r="P59" s="5"/>
    </row>
    <row r="60" spans="1:16" s="4" customFormat="1" ht="15.35" x14ac:dyDescent="0.5">
      <c r="A60" s="7"/>
      <c r="B60" s="35"/>
      <c r="C60" s="36"/>
      <c r="D60" s="37"/>
      <c r="E60" s="37"/>
      <c r="F60" s="37"/>
      <c r="G60" s="37"/>
      <c r="H60" s="37"/>
      <c r="I60" s="32"/>
      <c r="J60" s="32"/>
      <c r="K60" s="28"/>
      <c r="M60" s="6"/>
      <c r="P60" s="5"/>
    </row>
    <row r="61" spans="1:16" s="4" customFormat="1" ht="15.75" customHeight="1" x14ac:dyDescent="0.45">
      <c r="A61" s="46" t="s">
        <v>147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  <c r="M61" s="6"/>
      <c r="P61" s="5"/>
    </row>
    <row r="62" spans="1:16" s="4" customFormat="1" ht="15.35" x14ac:dyDescent="0.5">
      <c r="A62" s="7"/>
      <c r="B62" s="35"/>
      <c r="C62" s="36"/>
      <c r="D62" s="38"/>
      <c r="E62" s="38"/>
      <c r="F62" s="31"/>
      <c r="G62" s="31"/>
      <c r="H62" s="31"/>
      <c r="I62" s="32"/>
      <c r="J62" s="32"/>
      <c r="K62" s="28"/>
      <c r="M62" s="6"/>
      <c r="P62" s="5"/>
    </row>
    <row r="63" spans="1:16" s="4" customFormat="1" ht="15.35" x14ac:dyDescent="0.5">
      <c r="B63" s="35"/>
      <c r="C63" s="36"/>
      <c r="D63" s="38"/>
      <c r="E63" s="38"/>
      <c r="F63" s="31"/>
      <c r="G63" s="31"/>
      <c r="H63" s="31"/>
      <c r="I63" s="32"/>
      <c r="J63" s="32"/>
      <c r="K63" s="28"/>
      <c r="M63" s="6"/>
      <c r="P63" s="5"/>
    </row>
    <row r="64" spans="1:16" s="4" customFormat="1" ht="15.35" x14ac:dyDescent="0.5">
      <c r="B64" s="35"/>
      <c r="C64" s="36"/>
      <c r="D64" s="38"/>
      <c r="E64" s="38"/>
      <c r="F64" s="31"/>
      <c r="G64" s="31"/>
      <c r="H64" s="31"/>
      <c r="I64" s="32"/>
      <c r="J64" s="32"/>
      <c r="K64" s="28"/>
      <c r="M64" s="6"/>
      <c r="P64" s="5"/>
    </row>
    <row r="65" spans="2:16" s="4" customFormat="1" ht="15.35" x14ac:dyDescent="0.5">
      <c r="B65" s="35"/>
      <c r="C65" s="36"/>
      <c r="D65" s="38"/>
      <c r="E65" s="38"/>
      <c r="F65" s="31"/>
      <c r="G65" s="31"/>
      <c r="H65" s="31"/>
      <c r="I65" s="32"/>
      <c r="J65" s="32"/>
      <c r="K65" s="28"/>
      <c r="M65" s="6"/>
      <c r="P65" s="5"/>
    </row>
    <row r="66" spans="2:16" s="4" customFormat="1" ht="15.35" x14ac:dyDescent="0.5">
      <c r="B66" s="35"/>
      <c r="C66" s="36"/>
      <c r="D66" s="38"/>
      <c r="E66" s="38"/>
      <c r="F66" s="31"/>
      <c r="G66" s="31"/>
      <c r="H66" s="31"/>
      <c r="I66" s="32"/>
      <c r="J66" s="32"/>
      <c r="K66" s="28"/>
      <c r="M66" s="6"/>
      <c r="P66" s="5"/>
    </row>
  </sheetData>
  <mergeCells count="3">
    <mergeCell ref="A2:I2"/>
    <mergeCell ref="A1:B1"/>
    <mergeCell ref="C1:D1"/>
  </mergeCells>
  <pageMargins left="0" right="0" top="0" bottom="0" header="0.31496062992125984" footer="0.31496062992125984"/>
  <pageSetup paperSize="9" scale="45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для открытого бюджета</vt:lpstr>
      <vt:lpstr>' для открытого бюджета'!Заголовки_для_печати</vt:lpstr>
      <vt:lpstr>' для открытого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fin-4053</dc:creator>
  <cp:lastModifiedBy>Алексеева</cp:lastModifiedBy>
  <cp:lastPrinted>2022-02-11T06:55:06Z</cp:lastPrinted>
  <dcterms:created xsi:type="dcterms:W3CDTF">2017-04-27T06:04:43Z</dcterms:created>
  <dcterms:modified xsi:type="dcterms:W3CDTF">2022-02-11T07:58:30Z</dcterms:modified>
</cp:coreProperties>
</file>